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<sst xmlns="http://schemas.openxmlformats.org/spreadsheetml/2006/main" uniqueCount="101">
  <si>
    <t>(Please fill in pink background cells)</t>
  </si>
  <si>
    <t>General info</t>
  </si>
  <si>
    <t>Your name</t>
  </si>
  <si>
    <t>Location / Eircode</t>
  </si>
  <si>
    <t>Email address</t>
  </si>
  <si>
    <t>Phone number</t>
  </si>
  <si>
    <t>Finish coat colour walls type</t>
  </si>
  <si>
    <t>Dark colour</t>
  </si>
  <si>
    <t>Select from dropdown</t>
  </si>
  <si>
    <t>Finish coat aggregate walls</t>
  </si>
  <si>
    <t>1.5mm</t>
  </si>
  <si>
    <t>Finish coat colour plinth type</t>
  </si>
  <si>
    <t>White colour</t>
  </si>
  <si>
    <t>Finish coat aggregate plinth</t>
  </si>
  <si>
    <t>1.0mm</t>
  </si>
  <si>
    <t>Down pipes quantity</t>
  </si>
  <si>
    <t>Mesh frame seal bead colour</t>
  </si>
  <si>
    <t>Light grey</t>
  </si>
  <si>
    <t>Choose to match window frames or finish coat</t>
  </si>
  <si>
    <t>Wall insulation thickness</t>
  </si>
  <si>
    <t>12mm</t>
  </si>
  <si>
    <t>Plinth insulation thickness</t>
  </si>
  <si>
    <t>Select smaller than wall insulation for aesthetic look</t>
  </si>
  <si>
    <t>Window sizes</t>
  </si>
  <si>
    <t>Window number</t>
  </si>
  <si>
    <t>Width (meters)</t>
  </si>
  <si>
    <t>Height (meters)</t>
  </si>
  <si>
    <t>Size m2</t>
  </si>
  <si>
    <t>Total</t>
  </si>
  <si>
    <t>Wall sizes</t>
  </si>
  <si>
    <t>Wall number</t>
  </si>
  <si>
    <t>Length (meters)</t>
  </si>
  <si>
    <r>
      <rPr>
        <b val="1"/>
        <sz val="10"/>
        <color indexed="8"/>
        <rFont val="Arial"/>
      </rPr>
      <t xml:space="preserve">Plinth height </t>
    </r>
    <r>
      <rPr>
        <b val="1"/>
        <sz val="10"/>
        <color indexed="17"/>
        <rFont val="Arial"/>
      </rPr>
      <t>(milimeters, recommended 300)</t>
    </r>
  </si>
  <si>
    <t>Wall m2</t>
  </si>
  <si>
    <t>Plinth m2</t>
  </si>
  <si>
    <t>Your cart</t>
  </si>
  <si>
    <t>Product name</t>
  </si>
  <si>
    <t>Unit</t>
  </si>
  <si>
    <t>Order qty</t>
  </si>
  <si>
    <t>Product URL</t>
  </si>
  <si>
    <t>Notes</t>
  </si>
  <si>
    <t>Finish coat Dark colour 1.5mm</t>
  </si>
  <si>
    <t>25kg bucket</t>
  </si>
  <si>
    <t>https://magicdepot.ie/bdv-silicone-finish-coat-1-5mm-x-25kg-colour-1</t>
  </si>
  <si>
    <t>Finish coat White colour 1.0mm</t>
  </si>
  <si>
    <t>https://magicdepot.ie/bdv-silicone-finish-coat-1-5mm-x-25kg-white-1</t>
  </si>
  <si>
    <t>EPS Grey insulation boards</t>
  </si>
  <si>
    <t>pcs</t>
  </si>
  <si>
    <r>
      <rPr>
        <u val="single"/>
        <sz val="10"/>
        <color indexed="18"/>
        <rFont val="Arial"/>
      </rPr>
      <t>https://magicdepot.ie/grey-eps-insulation-boards-600-x-1220mm</t>
    </r>
  </si>
  <si>
    <t>NOTE: Wall insulation: select preferred insulation thickness</t>
  </si>
  <si>
    <t>EPS White insulation boards</t>
  </si>
  <si>
    <r>
      <rPr>
        <u val="single"/>
        <sz val="10"/>
        <color indexed="19"/>
        <rFont val="Arial"/>
      </rPr>
      <t>https://magicdepot.ie/eps-white-insulation-boards-1m2-white-hd-plinth</t>
    </r>
  </si>
  <si>
    <t>NOTE: Plinth insulation: select thinner than for walls for more aesthetic look</t>
  </si>
  <si>
    <t>BDV - EWI PRIMER 16kg - Dark colour</t>
  </si>
  <si>
    <t>bucket 15kg</t>
  </si>
  <si>
    <t>https://magicdepot.ie/bdv-ewi-primer-16</t>
  </si>
  <si>
    <t>BDV - EWI PRIMER 15kg - White colour</t>
  </si>
  <si>
    <t>https://magicdepot.ie/bdv-ewi-primer-14</t>
  </si>
  <si>
    <t>LMX EPS FIXINGS - (100 pcs)</t>
  </si>
  <si>
    <t>100 pcs</t>
  </si>
  <si>
    <r>
      <rPr>
        <u val="single"/>
        <sz val="10"/>
        <color indexed="18"/>
        <rFont val="Arial"/>
      </rPr>
      <t>https://magicdepot.ie/lmx-eps-fixings-100pcs</t>
    </r>
  </si>
  <si>
    <t>Important: Select fixing length based on table provided in product description.</t>
  </si>
  <si>
    <t>THERMOCAPS - WHITE EPS -200No.</t>
  </si>
  <si>
    <t>bag</t>
  </si>
  <si>
    <r>
      <rPr>
        <u val="single"/>
        <sz val="10"/>
        <color indexed="18"/>
        <rFont val="Arial"/>
      </rPr>
      <t>https://magicdepot.ie/ewi-eps-disc-grey-68mm-200pcs-thermocaps</t>
    </r>
  </si>
  <si>
    <t>BDV - EPS FIX ADHESIVE GREY 25 KG</t>
  </si>
  <si>
    <t>25kg bag</t>
  </si>
  <si>
    <r>
      <rPr>
        <u val="single"/>
        <sz val="10"/>
        <color indexed="18"/>
        <rFont val="Arial"/>
      </rPr>
      <t>https://magicdepot.ie/bdv-base-coat-white-25-kg-987</t>
    </r>
  </si>
  <si>
    <t xml:space="preserve">ALUMINIUM Base Track 0.5mm x 100mm x 2.5m </t>
  </si>
  <si>
    <t>2.5m lenghts</t>
  </si>
  <si>
    <r>
      <rPr>
        <u val="single"/>
        <sz val="10"/>
        <color indexed="18"/>
        <rFont val="Arial"/>
      </rPr>
      <t>https://magicdepot.ie/aluminium-base-track</t>
    </r>
  </si>
  <si>
    <t>ZAKU EWI - BP14 LUX COK - MESH BASE TRACK DRIP BEAD ''SHELF'' x 2.5m</t>
  </si>
  <si>
    <r>
      <rPr>
        <u val="single"/>
        <sz val="10"/>
        <color indexed="18"/>
        <rFont val="Arial"/>
      </rPr>
      <t>https://magicdepot.ie/zaku-ewi-pvc-mesh-base-track-drip-bead-x-2-5m-965</t>
    </r>
  </si>
  <si>
    <t>ZAKU EWI SEAL TAPE 10mm x 12.5m</t>
  </si>
  <si>
    <t>roll</t>
  </si>
  <si>
    <r>
      <rPr>
        <u val="single"/>
        <sz val="10"/>
        <color indexed="18"/>
        <rFont val="Arial"/>
      </rPr>
      <t>https://magicdepot.ie/zaku-ewi-sealing-tape-2-10mm-x-12-5m</t>
    </r>
  </si>
  <si>
    <t>ZAKU EWI - GLASS FIBRE MESH 160</t>
  </si>
  <si>
    <t>rolls</t>
  </si>
  <si>
    <r>
      <rPr>
        <u val="single"/>
        <sz val="10"/>
        <color indexed="18"/>
        <rFont val="Arial"/>
      </rPr>
      <t>https://magicdepot.ie/zaku-ewi-glass-fibre-mesh-160</t>
    </r>
  </si>
  <si>
    <t>BDV - BASE COAT WHITE 25 KG - TERM (W)</t>
  </si>
  <si>
    <r>
      <rPr>
        <u val="single"/>
        <sz val="10"/>
        <color indexed="18"/>
        <rFont val="Arial"/>
      </rPr>
      <t>https://magicdepot.ie/bdv-base-coat-white-25-kg</t>
    </r>
  </si>
  <si>
    <t xml:space="preserve">ZAKU EWI - BP13 MIDI - MESH FRAME SEAL BEAD WHITE 4mm x 2.5m </t>
  </si>
  <si>
    <t>lenghts</t>
  </si>
  <si>
    <r>
      <rPr>
        <u val="single"/>
        <sz val="10"/>
        <color indexed="18"/>
        <rFont val="Arial"/>
      </rPr>
      <t>https://magicdepot.ie/zaku-ewi-pvc-mesh-frame-seal-bead-4mm-x-2-4m</t>
    </r>
  </si>
  <si>
    <t>Mesh Corner Bead 100mm x 100mm</t>
  </si>
  <si>
    <r>
      <rPr>
        <u val="single"/>
        <sz val="10"/>
        <color indexed="18"/>
        <rFont val="Arial"/>
      </rPr>
      <t>https://magicdepot.ie/zaku-ewi-pvc-mesh-corner-bead</t>
    </r>
  </si>
  <si>
    <t>ZAKU EWI Spiral Fixings PLUS 20pcs</t>
  </si>
  <si>
    <t>bags</t>
  </si>
  <si>
    <r>
      <rPr>
        <u val="single"/>
        <sz val="10"/>
        <color indexed="18"/>
        <rFont val="Arial"/>
      </rPr>
      <t>https://magicdepot.ie/zaku-ewi-spiral-fixings-plus-20pcs</t>
    </r>
  </si>
  <si>
    <t>ZAKU EWI F&amp;F EXPANDING FIX GUN FOAM</t>
  </si>
  <si>
    <t>cans</t>
  </si>
  <si>
    <r>
      <rPr>
        <u val="single"/>
        <sz val="10"/>
        <color indexed="18"/>
        <rFont val="Arial"/>
      </rPr>
      <t>https://magicdepot.ie/zaku-ewi-expanding-foam-f-f</t>
    </r>
  </si>
  <si>
    <t>ZAKU EWI SAF 30 WINDOW PROTECTION BLUE FOIL 0.6 x100m</t>
  </si>
  <si>
    <r>
      <rPr>
        <u val="single"/>
        <sz val="10"/>
        <color indexed="18"/>
        <rFont val="Arial"/>
      </rPr>
      <t>https://magicdepot.ie/zaku-ewi-saf-30-protection-blue-foil-30-day-600mm</t>
    </r>
  </si>
  <si>
    <t>RENDER TAPE 48mm x 50m</t>
  </si>
  <si>
    <r>
      <rPr>
        <u val="single"/>
        <sz val="10"/>
        <color indexed="18"/>
        <rFont val="Arial"/>
      </rPr>
      <t>https://magicdepot.ie/render-tape-48mm-x-50m</t>
    </r>
  </si>
  <si>
    <t>Get quote</t>
  </si>
  <si>
    <t>Add all products to cart and complete checkout</t>
  </si>
  <si>
    <t>or</t>
  </si>
  <si>
    <t>Download this file as Microsoft Excel file and email to quotes@magicdepot.ie
(Click in top bar: File » Download » Microsoft Excel)</t>
  </si>
  <si>
    <t>Contact us 089 242 9368 (call &amp; WhastApp)</t>
  </si>
</sst>
</file>

<file path=xl/styles.xml><?xml version="1.0" encoding="utf-8"?>
<styleSheet xmlns="http://schemas.openxmlformats.org/spreadsheetml/2006/main">
  <numFmts count="1">
    <numFmt numFmtId="0" formatCode="General"/>
  </numFmts>
  <fonts count="16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i val="1"/>
      <sz val="12"/>
      <color indexed="10"/>
      <name val="Arial"/>
    </font>
    <font>
      <b val="1"/>
      <sz val="15"/>
      <color indexed="8"/>
      <name val="Arial"/>
    </font>
    <font>
      <b val="1"/>
      <i val="1"/>
      <sz val="10"/>
      <color indexed="8"/>
      <name val="Arial"/>
    </font>
    <font>
      <i val="1"/>
      <sz val="10"/>
      <color indexed="8"/>
      <name val="Arial"/>
    </font>
    <font>
      <sz val="10"/>
      <color indexed="15"/>
      <name val="Arial"/>
    </font>
    <font>
      <b val="1"/>
      <sz val="10"/>
      <color indexed="8"/>
      <name val="Arial"/>
    </font>
    <font>
      <b val="1"/>
      <sz val="10"/>
      <color indexed="17"/>
      <name val="Arial"/>
    </font>
    <font>
      <sz val="10"/>
      <color indexed="12"/>
      <name val="Arial"/>
    </font>
    <font>
      <b val="1"/>
      <sz val="10"/>
      <color indexed="12"/>
      <name val="Arial"/>
    </font>
    <font>
      <u val="single"/>
      <sz val="10"/>
      <color indexed="18"/>
      <name val="Arial"/>
    </font>
    <font>
      <u val="single"/>
      <sz val="10"/>
      <color indexed="19"/>
      <name val="Arial"/>
    </font>
    <font>
      <i val="1"/>
      <sz val="10"/>
      <color indexed="20"/>
      <name val="Arial"/>
    </font>
    <font>
      <i val="1"/>
      <sz val="10"/>
      <color indexed="15"/>
      <name val="Arial"/>
    </font>
  </fonts>
  <fills count="7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6"/>
        <bgColor auto="1"/>
      </patternFill>
    </fill>
  </fills>
  <borders count="11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/>
      <top/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62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49" fontId="3" borderId="1" applyNumberFormat="1" applyFont="1" applyFill="0" applyBorder="1" applyAlignment="1" applyProtection="0">
      <alignment vertical="bottom"/>
    </xf>
    <xf numFmtId="0" fontId="0" borderId="2" applyNumberFormat="0" applyFont="1" applyFill="0" applyBorder="1" applyAlignment="1" applyProtection="0">
      <alignment vertical="bottom"/>
    </xf>
    <xf numFmtId="0" fontId="4" fillId="2" borderId="3" applyNumberFormat="1" applyFont="1" applyFill="1" applyBorder="1" applyAlignment="1" applyProtection="0">
      <alignment vertical="bottom"/>
    </xf>
    <xf numFmtId="49" fontId="4" fillId="2" borderId="4" applyNumberFormat="1" applyFont="1" applyFill="1" applyBorder="1" applyAlignment="1" applyProtection="0">
      <alignment vertical="bottom"/>
    </xf>
    <xf numFmtId="0" fontId="4" fillId="2" borderId="4" applyNumberFormat="0" applyFont="1" applyFill="1" applyBorder="1" applyAlignment="1" applyProtection="0">
      <alignment vertical="bottom"/>
    </xf>
    <xf numFmtId="0" fontId="0" borderId="5" applyNumberFormat="0" applyFont="1" applyFill="0" applyBorder="1" applyAlignment="1" applyProtection="0">
      <alignment vertical="bottom"/>
    </xf>
    <xf numFmtId="0" fontId="4" borderId="2" applyNumberFormat="0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49" fontId="0" fillId="3" borderId="4" applyNumberFormat="1" applyFont="1" applyFill="1" applyBorder="1" applyAlignment="1" applyProtection="0">
      <alignment vertical="bottom"/>
    </xf>
    <xf numFmtId="49" fontId="0" fillId="4" borderId="4" applyNumberFormat="1" applyFont="1" applyFill="1" applyBorder="1" applyAlignment="1" applyProtection="0">
      <alignment horizontal="center" vertical="bottom"/>
    </xf>
    <xf numFmtId="0" fontId="5" borderId="5" applyNumberFormat="0" applyFont="1" applyFill="0" applyBorder="1" applyAlignment="1" applyProtection="0">
      <alignment vertical="bottom"/>
    </xf>
    <xf numFmtId="0" fontId="0" borderId="7" applyNumberFormat="0" applyFont="1" applyFill="0" applyBorder="1" applyAlignment="1" applyProtection="0">
      <alignment vertical="bottom"/>
    </xf>
    <xf numFmtId="49" fontId="0" fillId="5" borderId="4" applyNumberFormat="1" applyFont="1" applyFill="1" applyBorder="1" applyAlignment="1" applyProtection="0">
      <alignment horizontal="center" vertical="bottom"/>
    </xf>
    <xf numFmtId="49" fontId="0" fillId="5" borderId="8" applyNumberFormat="1" applyFont="1" applyFill="1" applyBorder="1" applyAlignment="1" applyProtection="0">
      <alignment horizontal="center" vertical="bottom"/>
    </xf>
    <xf numFmtId="49" fontId="0" fillId="5" borderId="5" applyNumberFormat="1" applyFont="1" applyFill="1" applyBorder="1" applyAlignment="1" applyProtection="0">
      <alignment horizontal="center" vertical="bottom"/>
    </xf>
    <xf numFmtId="49" fontId="6" borderId="2" applyNumberFormat="1" applyFont="1" applyFill="0" applyBorder="1" applyAlignment="1" applyProtection="0">
      <alignment vertical="bottom"/>
    </xf>
    <xf numFmtId="0" fontId="7" borderId="2" applyNumberFormat="0" applyFont="1" applyFill="0" applyBorder="1" applyAlignment="1" applyProtection="0">
      <alignment vertical="bottom"/>
    </xf>
    <xf numFmtId="0" fontId="0" fillId="5" borderId="5" applyNumberFormat="1" applyFont="1" applyFill="1" applyBorder="1" applyAlignment="1" applyProtection="0">
      <alignment horizontal="center" vertical="bottom"/>
    </xf>
    <xf numFmtId="0" fontId="0" borderId="9" applyNumberFormat="0" applyFont="1" applyFill="0" applyBorder="1" applyAlignment="1" applyProtection="0">
      <alignment vertical="bottom"/>
    </xf>
    <xf numFmtId="0" fontId="0" borderId="10" applyNumberFormat="0" applyFont="1" applyFill="0" applyBorder="1" applyAlignment="1" applyProtection="0">
      <alignment vertical="bottom"/>
    </xf>
    <xf numFmtId="49" fontId="8" fillId="3" borderId="10" applyNumberFormat="1" applyFont="1" applyFill="1" applyBorder="1" applyAlignment="1" applyProtection="0">
      <alignment horizontal="center" vertical="bottom"/>
    </xf>
    <xf numFmtId="49" fontId="8" fillId="3" borderId="2" applyNumberFormat="1" applyFont="1" applyFill="1" applyBorder="1" applyAlignment="1" applyProtection="0">
      <alignment horizontal="center" vertical="bottom"/>
    </xf>
    <xf numFmtId="0" fontId="0" fillId="3" borderId="2" applyNumberFormat="1" applyFont="1" applyFill="1" applyBorder="1" applyAlignment="1" applyProtection="0">
      <alignment horizontal="center" vertical="bottom"/>
    </xf>
    <xf numFmtId="2" fontId="0" fillId="4" borderId="2" applyNumberFormat="1" applyFont="1" applyFill="1" applyBorder="1" applyAlignment="1" applyProtection="0">
      <alignment horizontal="center" vertical="bottom"/>
    </xf>
    <xf numFmtId="0" fontId="0" fillId="3" borderId="2" applyNumberFormat="0" applyFont="1" applyFill="1" applyBorder="1" applyAlignment="1" applyProtection="0">
      <alignment horizontal="center" vertical="bottom"/>
    </xf>
    <xf numFmtId="49" fontId="8" fillId="3" borderId="2" applyNumberFormat="1" applyFont="1" applyFill="1" applyBorder="1" applyAlignment="1" applyProtection="0">
      <alignment horizontal="right" vertical="bottom"/>
    </xf>
    <xf numFmtId="0" fontId="8" fillId="3" borderId="2" applyNumberFormat="1" applyFont="1" applyFill="1" applyBorder="1" applyAlignment="1" applyProtection="0">
      <alignment horizontal="center" vertical="bottom"/>
    </xf>
    <xf numFmtId="0" fontId="0" fillId="2" borderId="5" applyNumberFormat="0" applyFont="1" applyFill="1" applyBorder="1" applyAlignment="1" applyProtection="0">
      <alignment vertical="bottom"/>
    </xf>
    <xf numFmtId="0" fontId="0" fillId="2" borderId="2" applyNumberFormat="0" applyFont="1" applyFill="1" applyBorder="1" applyAlignment="1" applyProtection="0">
      <alignment vertical="bottom"/>
    </xf>
    <xf numFmtId="0" fontId="0" fillId="6" borderId="10" applyNumberFormat="0" applyFont="1" applyFill="1" applyBorder="1" applyAlignment="1" applyProtection="0">
      <alignment vertical="bottom" wrapText="1"/>
    </xf>
    <xf numFmtId="49" fontId="8" fillId="3" borderId="10" applyNumberFormat="1" applyFont="1" applyFill="1" applyBorder="1" applyAlignment="1" applyProtection="0">
      <alignment horizontal="center" vertical="bottom" wrapText="1"/>
    </xf>
    <xf numFmtId="49" fontId="8" fillId="3" borderId="2" applyNumberFormat="1" applyFont="1" applyFill="1" applyBorder="1" applyAlignment="1" applyProtection="0">
      <alignment horizontal="center" vertical="bottom" wrapText="1"/>
    </xf>
    <xf numFmtId="0" fontId="0" fillId="6" borderId="2" applyNumberFormat="0" applyFont="1" applyFill="1" applyBorder="1" applyAlignment="1" applyProtection="0">
      <alignment vertical="bottom" wrapText="1"/>
    </xf>
    <xf numFmtId="0" fontId="0" fillId="4" borderId="2" applyNumberFormat="1" applyFont="1" applyFill="1" applyBorder="1" applyAlignment="1" applyProtection="0">
      <alignment horizontal="center" vertical="bottom"/>
    </xf>
    <xf numFmtId="0" fontId="0" fillId="4" borderId="2" applyNumberFormat="0" applyFont="1" applyFill="1" applyBorder="1" applyAlignment="1" applyProtection="0">
      <alignment horizontal="center" vertical="bottom"/>
    </xf>
    <xf numFmtId="0" fontId="10" fillId="3" borderId="2" applyNumberFormat="0" applyFont="1" applyFill="1" applyBorder="1" applyAlignment="1" applyProtection="0">
      <alignment vertical="bottom"/>
    </xf>
    <xf numFmtId="49" fontId="11" fillId="3" borderId="2" applyNumberFormat="1" applyFont="1" applyFill="1" applyBorder="1" applyAlignment="1" applyProtection="0">
      <alignment horizontal="right" vertical="bottom"/>
    </xf>
    <xf numFmtId="0" fontId="11" fillId="3" borderId="2" applyNumberFormat="1" applyFont="1" applyFill="1" applyBorder="1" applyAlignment="1" applyProtection="0">
      <alignment horizontal="center" vertical="bottom"/>
    </xf>
    <xf numFmtId="49" fontId="8" fillId="3" borderId="10" applyNumberFormat="1" applyFont="1" applyFill="1" applyBorder="1" applyAlignment="1" applyProtection="0">
      <alignment horizontal="left" vertical="bottom"/>
    </xf>
    <xf numFmtId="49" fontId="8" fillId="3" borderId="2" applyNumberFormat="1" applyFont="1" applyFill="1" applyBorder="1" applyAlignment="1" applyProtection="0">
      <alignment vertical="bottom"/>
    </xf>
    <xf numFmtId="49" fontId="5" fillId="3" borderId="2" applyNumberFormat="1" applyFont="1" applyFill="1" applyBorder="1" applyAlignment="1" applyProtection="0">
      <alignment vertical="bottom"/>
    </xf>
    <xf numFmtId="0" fontId="0" fillId="3" borderId="2" applyNumberFormat="0" applyFont="1" applyFill="1" applyBorder="1" applyAlignment="1" applyProtection="0">
      <alignment vertical="bottom"/>
    </xf>
    <xf numFmtId="49" fontId="0" fillId="3" borderId="2" applyNumberFormat="1" applyFont="1" applyFill="1" applyBorder="1" applyAlignment="1" applyProtection="0">
      <alignment horizontal="center" vertical="bottom"/>
    </xf>
    <xf numFmtId="0" fontId="12" fillId="3" borderId="2" applyNumberFormat="0" applyFont="1" applyFill="1" applyBorder="1" applyAlignment="1" applyProtection="0">
      <alignment vertical="bottom"/>
    </xf>
    <xf numFmtId="0" fontId="6" fillId="3" borderId="2" applyNumberFormat="0" applyFont="1" applyFill="1" applyBorder="1" applyAlignment="1" applyProtection="0">
      <alignment vertical="bottom"/>
    </xf>
    <xf numFmtId="0" fontId="0" fillId="3" borderId="1" applyNumberFormat="0" applyFont="1" applyFill="1" applyBorder="1" applyAlignment="1" applyProtection="0">
      <alignment vertical="bottom"/>
    </xf>
    <xf numFmtId="49" fontId="12" fillId="3" borderId="2" applyNumberFormat="1" applyFont="1" applyFill="1" applyBorder="1" applyAlignment="1" applyProtection="0">
      <alignment vertical="bottom"/>
    </xf>
    <xf numFmtId="49" fontId="6" fillId="3" borderId="2" applyNumberFormat="1" applyFont="1" applyFill="1" applyBorder="1" applyAlignment="1" applyProtection="0">
      <alignment vertical="bottom"/>
    </xf>
    <xf numFmtId="49" fontId="0" fillId="3" borderId="9" applyNumberFormat="1" applyFont="1" applyFill="1" applyBorder="1" applyAlignment="1" applyProtection="0">
      <alignment vertical="bottom"/>
    </xf>
    <xf numFmtId="49" fontId="13" fillId="3" borderId="2" applyNumberFormat="1" applyFont="1" applyFill="1" applyBorder="1" applyAlignment="1" applyProtection="0">
      <alignment vertical="bottom"/>
    </xf>
    <xf numFmtId="0" fontId="0" fillId="3" borderId="4" applyNumberFormat="0" applyFont="1" applyFill="1" applyBorder="1" applyAlignment="1" applyProtection="0">
      <alignment vertical="bottom"/>
    </xf>
    <xf numFmtId="49" fontId="14" fillId="3" borderId="2" applyNumberFormat="1" applyFont="1" applyFill="1" applyBorder="1" applyAlignment="1" applyProtection="0">
      <alignment vertical="bottom"/>
    </xf>
    <xf numFmtId="49" fontId="0" fillId="3" borderId="10" applyNumberFormat="1" applyFont="1" applyFill="1" applyBorder="1" applyAlignment="1" applyProtection="0">
      <alignment vertical="bottom"/>
    </xf>
    <xf numFmtId="49" fontId="0" fillId="3" borderId="2" applyNumberFormat="1" applyFont="1" applyFill="1" applyBorder="1" applyAlignment="1" applyProtection="0">
      <alignment vertical="bottom"/>
    </xf>
    <xf numFmtId="0" fontId="15" fillId="3" borderId="2" applyNumberFormat="0" applyFont="1" applyFill="1" applyBorder="1" applyAlignment="1" applyProtection="0">
      <alignment vertical="bottom"/>
    </xf>
    <xf numFmtId="49" fontId="0" fillId="3" borderId="1" applyNumberFormat="1" applyFont="1" applyFill="1" applyBorder="1" applyAlignment="1" applyProtection="0">
      <alignment vertical="bottom"/>
    </xf>
    <xf numFmtId="0" fontId="0" fillId="3" borderId="5" applyNumberFormat="0" applyFont="1" applyFill="1" applyBorder="1" applyAlignment="1" applyProtection="0">
      <alignment vertical="bottom"/>
    </xf>
    <xf numFmtId="49" fontId="6" fillId="3" borderId="9" applyNumberFormat="1" applyFont="1" applyFill="1" applyBorder="1" applyAlignment="1" applyProtection="0">
      <alignment vertical="bottom"/>
    </xf>
    <xf numFmtId="49" fontId="0" fillId="3" borderId="4" applyNumberFormat="1" applyFont="1" applyFill="1" applyBorder="1" applyAlignment="1" applyProtection="0">
      <alignment vertical="bottom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cc4125"/>
      <rgbColor rgb="ffcccccc"/>
      <rgbColor rgb="ffefefef"/>
      <rgbColor rgb="ffdeb9b0"/>
      <rgbColor rgb="ffe6b8af"/>
      <rgbColor rgb="ffff9900"/>
      <rgbColor rgb="ffffffff"/>
      <rgbColor rgb="ffea4335"/>
      <rgbColor rgb="ff0000ff"/>
      <rgbColor rgb="ff1155cc"/>
      <rgbColor rgb="ffff000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magicdepot.ie/grey-eps-insulation-boards-600-x-1220mm" TargetMode="External"/><Relationship Id="rId2" Type="http://schemas.openxmlformats.org/officeDocument/2006/relationships/hyperlink" Target="https://magicdepot.ie/eps-white-insulation-boards-1m2-white-hd-plinth" TargetMode="External"/><Relationship Id="rId3" Type="http://schemas.openxmlformats.org/officeDocument/2006/relationships/hyperlink" Target="https://magicdepot.ie/lmx-eps-fixings-100pcs" TargetMode="External"/><Relationship Id="rId4" Type="http://schemas.openxmlformats.org/officeDocument/2006/relationships/hyperlink" Target="https://magicdepot.ie/ewi-eps-disc-grey-68mm-200pcs-thermocaps" TargetMode="External"/><Relationship Id="rId5" Type="http://schemas.openxmlformats.org/officeDocument/2006/relationships/hyperlink" Target="https://magicdepot.ie/bdv-base-coat-white-25-kg-987" TargetMode="External"/><Relationship Id="rId6" Type="http://schemas.openxmlformats.org/officeDocument/2006/relationships/hyperlink" Target="https://magicdepot.ie/aluminium-base-track" TargetMode="External"/><Relationship Id="rId7" Type="http://schemas.openxmlformats.org/officeDocument/2006/relationships/hyperlink" Target="https://magicdepot.ie/zaku-ewi-pvc-mesh-base-track-drip-bead-x-2-5m-965" TargetMode="External"/><Relationship Id="rId8" Type="http://schemas.openxmlformats.org/officeDocument/2006/relationships/hyperlink" Target="https://magicdepot.ie/zaku-ewi-sealing-tape-2-10mm-x-12-5m" TargetMode="External"/><Relationship Id="rId9" Type="http://schemas.openxmlformats.org/officeDocument/2006/relationships/hyperlink" Target="https://magicdepot.ie/zaku-ewi-glass-fibre-mesh-160" TargetMode="External"/><Relationship Id="rId10" Type="http://schemas.openxmlformats.org/officeDocument/2006/relationships/hyperlink" Target="https://magicdepot.ie/bdv-base-coat-white-25-kg" TargetMode="External"/><Relationship Id="rId11" Type="http://schemas.openxmlformats.org/officeDocument/2006/relationships/hyperlink" Target="https://magicdepot.ie/zaku-ewi-pvc-mesh-frame-seal-bead-4mm-x-2-4m" TargetMode="External"/><Relationship Id="rId12" Type="http://schemas.openxmlformats.org/officeDocument/2006/relationships/hyperlink" Target="https://magicdepot.ie/zaku-ewi-pvc-mesh-corner-bead" TargetMode="External"/><Relationship Id="rId13" Type="http://schemas.openxmlformats.org/officeDocument/2006/relationships/hyperlink" Target="https://magicdepot.ie/zaku-ewi-spiral-fixings-plus-20pcs" TargetMode="External"/><Relationship Id="rId14" Type="http://schemas.openxmlformats.org/officeDocument/2006/relationships/hyperlink" Target="https://magicdepot.ie/zaku-ewi-expanding-foam-f-f" TargetMode="External"/><Relationship Id="rId15" Type="http://schemas.openxmlformats.org/officeDocument/2006/relationships/hyperlink" Target="https://magicdepot.ie/zaku-ewi-saf-30-protection-blue-foil-30-day-600mm" TargetMode="External"/><Relationship Id="rId16" Type="http://schemas.openxmlformats.org/officeDocument/2006/relationships/hyperlink" Target="https://magicdepot.ie/render-tape-48mm-x-50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H92"/>
  <sheetViews>
    <sheetView workbookViewId="0" showGridLines="0" defaultGridColor="1"/>
  </sheetViews>
  <sheetFormatPr defaultColWidth="12.6667" defaultRowHeight="15.75" customHeight="1" outlineLevelRow="0" outlineLevelCol="0"/>
  <cols>
    <col min="1" max="1" width="3.85156" style="1" customWidth="1"/>
    <col min="2" max="6" width="23" style="1" customWidth="1"/>
    <col min="7" max="7" width="23.3672" style="1" customWidth="1"/>
    <col min="8" max="8" width="60.6797" style="1" customWidth="1"/>
    <col min="9" max="16384" width="12.6719" style="1" customWidth="1"/>
  </cols>
  <sheetData>
    <row r="1" ht="16.6" customHeight="1">
      <c r="A1" s="2"/>
      <c r="B1" t="s" s="3">
        <v>0</v>
      </c>
      <c r="C1" s="2"/>
      <c r="D1" s="4"/>
      <c r="E1" s="4"/>
      <c r="F1" s="4"/>
      <c r="G1" s="4"/>
      <c r="H1" s="4"/>
    </row>
    <row r="2" ht="19.2" customHeight="1">
      <c r="A2" s="5">
        <v>1</v>
      </c>
      <c r="B2" t="s" s="6">
        <v>1</v>
      </c>
      <c r="C2" s="7"/>
      <c r="D2" s="8"/>
      <c r="E2" s="9"/>
      <c r="F2" s="4"/>
      <c r="G2" s="4"/>
      <c r="H2" s="4"/>
    </row>
    <row r="3" ht="13.2" customHeight="1">
      <c r="A3" s="10"/>
      <c r="B3" t="s" s="11">
        <v>2</v>
      </c>
      <c r="C3" s="12"/>
      <c r="D3" s="13"/>
      <c r="E3" s="4"/>
      <c r="F3" s="4"/>
      <c r="G3" s="4"/>
      <c r="H3" s="4"/>
    </row>
    <row r="4" ht="13.2" customHeight="1">
      <c r="A4" s="14"/>
      <c r="B4" t="s" s="11">
        <v>3</v>
      </c>
      <c r="C4" s="15"/>
      <c r="D4" s="8"/>
      <c r="E4" s="4"/>
      <c r="F4" s="4"/>
      <c r="G4" s="4"/>
      <c r="H4" s="4"/>
    </row>
    <row r="5" ht="13.2" customHeight="1">
      <c r="A5" s="14"/>
      <c r="B5" t="s" s="11">
        <v>4</v>
      </c>
      <c r="C5" s="16"/>
      <c r="D5" s="4"/>
      <c r="E5" s="4"/>
      <c r="F5" s="4"/>
      <c r="G5" s="4"/>
      <c r="H5" s="4"/>
    </row>
    <row r="6" ht="13.2" customHeight="1">
      <c r="A6" s="14"/>
      <c r="B6" t="s" s="11">
        <v>5</v>
      </c>
      <c r="C6" s="17"/>
      <c r="D6" s="4"/>
      <c r="E6" s="4"/>
      <c r="F6" s="4"/>
      <c r="G6" s="4"/>
      <c r="H6" s="4"/>
    </row>
    <row r="7" ht="13.2" customHeight="1">
      <c r="A7" s="14"/>
      <c r="B7" t="s" s="11">
        <v>6</v>
      </c>
      <c r="C7" t="s" s="17">
        <v>7</v>
      </c>
      <c r="D7" t="s" s="18">
        <v>8</v>
      </c>
      <c r="E7" s="4"/>
      <c r="F7" s="4"/>
      <c r="G7" s="4"/>
      <c r="H7" s="19"/>
    </row>
    <row r="8" ht="13.2" customHeight="1">
      <c r="A8" s="14"/>
      <c r="B8" t="s" s="11">
        <v>9</v>
      </c>
      <c r="C8" t="s" s="17">
        <v>10</v>
      </c>
      <c r="D8" t="s" s="18">
        <v>8</v>
      </c>
      <c r="E8" s="4"/>
      <c r="F8" s="4"/>
      <c r="G8" s="4"/>
      <c r="H8" s="19"/>
    </row>
    <row r="9" ht="13.2" customHeight="1">
      <c r="A9" s="14"/>
      <c r="B9" t="s" s="11">
        <v>11</v>
      </c>
      <c r="C9" t="s" s="17">
        <v>12</v>
      </c>
      <c r="D9" t="s" s="18">
        <v>8</v>
      </c>
      <c r="E9" s="4"/>
      <c r="F9" s="4"/>
      <c r="G9" s="4"/>
      <c r="H9" s="19"/>
    </row>
    <row r="10" ht="13.2" customHeight="1">
      <c r="A10" s="14"/>
      <c r="B10" t="s" s="11">
        <v>13</v>
      </c>
      <c r="C10" t="s" s="17">
        <v>14</v>
      </c>
      <c r="D10" t="s" s="18">
        <v>8</v>
      </c>
      <c r="E10" s="4"/>
      <c r="F10" s="4"/>
      <c r="G10" s="4"/>
      <c r="H10" s="19"/>
    </row>
    <row r="11" ht="13.2" customHeight="1">
      <c r="A11" s="14"/>
      <c r="B11" t="s" s="11">
        <v>15</v>
      </c>
      <c r="C11" s="20">
        <v>0</v>
      </c>
      <c r="D11" s="4"/>
      <c r="E11" s="4"/>
      <c r="F11" s="4"/>
      <c r="G11" s="4"/>
      <c r="H11" s="4"/>
    </row>
    <row r="12" ht="13.2" customHeight="1">
      <c r="A12" s="14"/>
      <c r="B12" t="s" s="11">
        <v>16</v>
      </c>
      <c r="C12" t="s" s="17">
        <v>17</v>
      </c>
      <c r="D12" t="s" s="18">
        <v>18</v>
      </c>
      <c r="E12" s="4"/>
      <c r="F12" s="4"/>
      <c r="G12" s="4"/>
      <c r="H12" s="4"/>
    </row>
    <row r="13" ht="13.2" customHeight="1">
      <c r="A13" s="14"/>
      <c r="B13" t="s" s="11">
        <v>19</v>
      </c>
      <c r="C13" t="s" s="17">
        <v>20</v>
      </c>
      <c r="D13" t="s" s="18">
        <v>8</v>
      </c>
      <c r="E13" s="4"/>
      <c r="F13" s="4"/>
      <c r="G13" s="4"/>
      <c r="H13" s="4"/>
    </row>
    <row r="14" ht="13.2" customHeight="1">
      <c r="A14" s="14"/>
      <c r="B14" t="s" s="11">
        <v>21</v>
      </c>
      <c r="C14" t="s" s="17">
        <v>20</v>
      </c>
      <c r="D14" t="s" s="18">
        <v>22</v>
      </c>
      <c r="E14" s="4"/>
      <c r="F14" s="4"/>
      <c r="G14" s="4"/>
      <c r="H14" s="4"/>
    </row>
    <row r="15" ht="13.65" customHeight="1">
      <c r="A15" s="2"/>
      <c r="B15" s="21"/>
      <c r="C15" s="4"/>
      <c r="D15" s="4"/>
      <c r="E15" s="4"/>
      <c r="F15" s="4"/>
      <c r="G15" s="4"/>
      <c r="H15" s="4"/>
    </row>
    <row r="16" ht="19.2" customHeight="1">
      <c r="A16" s="5">
        <v>2</v>
      </c>
      <c r="B16" t="s" s="6">
        <v>23</v>
      </c>
      <c r="C16" s="8"/>
      <c r="D16" s="4"/>
      <c r="E16" s="4"/>
      <c r="F16" s="4"/>
      <c r="G16" s="4"/>
      <c r="H16" s="4"/>
    </row>
    <row r="17" ht="13.2" customHeight="1">
      <c r="A17" s="22"/>
      <c r="B17" t="s" s="23">
        <v>24</v>
      </c>
      <c r="C17" t="s" s="24">
        <v>25</v>
      </c>
      <c r="D17" t="s" s="24">
        <v>26</v>
      </c>
      <c r="E17" t="s" s="24">
        <v>27</v>
      </c>
      <c r="F17" s="4"/>
      <c r="G17" s="4"/>
      <c r="H17" s="4"/>
    </row>
    <row r="18" ht="13.2" customHeight="1">
      <c r="A18" s="4"/>
      <c r="B18" s="25">
        <v>1</v>
      </c>
      <c r="C18" s="26">
        <v>1.5</v>
      </c>
      <c r="D18" s="26">
        <v>2</v>
      </c>
      <c r="E18" s="25" cm="1">
        <f t="array" ref="E18">IF(AND(IF(C18&lt;&gt;"",C18,0),IF(D18&lt;&gt;"",D19,0)),C18*D18,"")</f>
        <v>3</v>
      </c>
      <c r="F18" s="4"/>
      <c r="G18" s="4"/>
      <c r="H18" s="4"/>
    </row>
    <row r="19" ht="13.2" customHeight="1">
      <c r="A19" s="4"/>
      <c r="B19" s="25">
        <v>2</v>
      </c>
      <c r="C19" s="26">
        <v>2</v>
      </c>
      <c r="D19" s="26">
        <v>3</v>
      </c>
      <c r="E19" s="25" cm="1">
        <f t="array" ref="E19">IF(AND(IF(C19&lt;&gt;"",C19,0),IF(D19&lt;&gt;"",D20,0)),C19*D19,"")</f>
        <v>6</v>
      </c>
      <c r="F19" s="4"/>
      <c r="G19" s="4"/>
      <c r="H19" s="4"/>
    </row>
    <row r="20" ht="13.2" customHeight="1">
      <c r="A20" s="4"/>
      <c r="B20" s="25">
        <v>3</v>
      </c>
      <c r="C20" s="26">
        <v>1</v>
      </c>
      <c r="D20" s="26">
        <v>5</v>
      </c>
      <c r="E20" s="25" cm="1">
        <f t="array" ref="E20">IF(AND(IF(C20&lt;&gt;"",C20,0),IF(D20&lt;&gt;"",D21,0)),C20*D20,"")</f>
        <v>5</v>
      </c>
      <c r="F20" s="4"/>
      <c r="G20" s="4"/>
      <c r="H20" s="4"/>
    </row>
    <row r="21" ht="13.2" customHeight="1">
      <c r="A21" s="4"/>
      <c r="B21" s="25">
        <v>4</v>
      </c>
      <c r="C21" s="26">
        <v>1.5</v>
      </c>
      <c r="D21" s="26">
        <v>4</v>
      </c>
      <c r="E21" s="25" cm="1">
        <f t="array" ref="E21">IF(AND(IF(C21&lt;&gt;"",C21,0),IF(D21&lt;&gt;"",D22,0)),C21*D21,"")</f>
        <v>6</v>
      </c>
      <c r="F21" s="4"/>
      <c r="G21" s="4"/>
      <c r="H21" s="4"/>
    </row>
    <row r="22" ht="13.2" customHeight="1">
      <c r="A22" s="4"/>
      <c r="B22" s="25">
        <v>5</v>
      </c>
      <c r="C22" s="26">
        <v>1</v>
      </c>
      <c r="D22" s="26">
        <v>2</v>
      </c>
      <c r="E22" s="25" cm="1">
        <f t="array" ref="E22">IF(AND(IF(C22&lt;&gt;"",C22,0),IF(D22&lt;&gt;"",D23,0)),C22*D22,"")</f>
        <v>2</v>
      </c>
      <c r="F22" s="4"/>
      <c r="G22" s="4"/>
      <c r="H22" s="4"/>
    </row>
    <row r="23" ht="13.2" customHeight="1">
      <c r="A23" s="4"/>
      <c r="B23" s="25">
        <v>6</v>
      </c>
      <c r="C23" s="26">
        <v>2</v>
      </c>
      <c r="D23" s="26">
        <v>2</v>
      </c>
      <c r="E23" s="25" cm="1">
        <f t="array" ref="E23">IF(AND(IF(C23&lt;&gt;"",C23,0),IF(D23&lt;&gt;"",D24,0)),C23*D23,"")</f>
        <v>4</v>
      </c>
      <c r="F23" s="4"/>
      <c r="G23" s="4"/>
      <c r="H23" s="4"/>
    </row>
    <row r="24" ht="13.2" customHeight="1">
      <c r="A24" s="4"/>
      <c r="B24" s="25">
        <v>7</v>
      </c>
      <c r="C24" s="26"/>
      <c r="D24" s="26"/>
      <c r="E24" t="str" s="27" cm="1">
        <f t="array" ref="E24">IF(AND(IF(C24&lt;&gt;"",C24,0),IF(D24&lt;&gt;"",D25,0)),C24*D24,"")</f>
      </c>
      <c r="F24" s="4"/>
      <c r="G24" s="4"/>
      <c r="H24" s="4"/>
    </row>
    <row r="25" ht="13.2" customHeight="1">
      <c r="A25" s="4"/>
      <c r="B25" s="25">
        <v>8</v>
      </c>
      <c r="C25" s="26"/>
      <c r="D25" s="26"/>
      <c r="E25" t="str" s="27" cm="1">
        <f t="array" ref="E25">IF(AND(IF(C25&lt;&gt;"",C25,0),IF(D25&lt;&gt;"",D26,0)),C25*D25,"")</f>
      </c>
      <c r="F25" s="4"/>
      <c r="G25" s="4"/>
      <c r="H25" s="4"/>
    </row>
    <row r="26" ht="13.2" customHeight="1">
      <c r="A26" s="4"/>
      <c r="B26" s="25">
        <v>9</v>
      </c>
      <c r="C26" s="26"/>
      <c r="D26" s="26"/>
      <c r="E26" t="str" s="27" cm="1">
        <f t="array" ref="E26">IF(AND(IF(C26&lt;&gt;"",C26,0),IF(D26&lt;&gt;"",D27,0)),C26*D26,"")</f>
      </c>
      <c r="F26" s="4"/>
      <c r="G26" s="4"/>
      <c r="H26" s="4"/>
    </row>
    <row r="27" ht="13.2" customHeight="1">
      <c r="A27" s="4"/>
      <c r="B27" s="25">
        <v>10</v>
      </c>
      <c r="C27" s="26"/>
      <c r="D27" s="26"/>
      <c r="E27" t="str" s="27" cm="1">
        <f t="array" ref="E27">IF(AND(IF(C27&lt;&gt;"",C27,0),IF(D27&lt;&gt;"",D28,0)),C27*D27,"")</f>
      </c>
      <c r="F27" s="4"/>
      <c r="G27" s="4"/>
      <c r="H27" s="4"/>
    </row>
    <row r="28" ht="13.2" customHeight="1">
      <c r="A28" s="4"/>
      <c r="B28" s="25">
        <v>11</v>
      </c>
      <c r="C28" s="26"/>
      <c r="D28" s="26"/>
      <c r="E28" t="str" s="27" cm="1">
        <f t="array" ref="E28">IF(AND(IF(C28&lt;&gt;"",C28,0),IF(D28&lt;&gt;"",D29,0)),C28*D28,"")</f>
      </c>
      <c r="F28" s="4"/>
      <c r="G28" s="4"/>
      <c r="H28" s="4"/>
    </row>
    <row r="29" ht="13.2" customHeight="1">
      <c r="A29" s="4"/>
      <c r="B29" s="25">
        <v>12</v>
      </c>
      <c r="C29" s="26"/>
      <c r="D29" s="26"/>
      <c r="E29" t="str" s="27" cm="1">
        <f t="array" ref="E29">IF(AND(IF(C29&lt;&gt;"",C29,0),IF(D29&lt;&gt;"",D30,0)),C29*D29,"")</f>
      </c>
      <c r="F29" s="4"/>
      <c r="G29" s="4"/>
      <c r="H29" s="4"/>
    </row>
    <row r="30" ht="13.2" customHeight="1">
      <c r="A30" s="4"/>
      <c r="B30" s="25">
        <v>13</v>
      </c>
      <c r="C30" s="26"/>
      <c r="D30" s="26"/>
      <c r="E30" t="str" s="27" cm="1">
        <f t="array" ref="E30">IF(AND(IF(C30&lt;&gt;"",C30,0),IF(D30&lt;&gt;"",D31,0)),C30*D30,"")</f>
      </c>
      <c r="F30" s="4"/>
      <c r="G30" s="4"/>
      <c r="H30" s="4"/>
    </row>
    <row r="31" ht="13.2" customHeight="1">
      <c r="A31" s="4"/>
      <c r="B31" s="25">
        <v>14</v>
      </c>
      <c r="C31" s="26"/>
      <c r="D31" s="26"/>
      <c r="E31" t="str" s="27" cm="1">
        <f t="array" ref="E31">IF(AND(IF(C31&lt;&gt;"",C31,0),IF(D31&lt;&gt;"",D32,0)),C31*D31,"")</f>
      </c>
      <c r="F31" s="4"/>
      <c r="G31" s="4"/>
      <c r="H31" s="4"/>
    </row>
    <row r="32" ht="13.2" customHeight="1">
      <c r="A32" s="4"/>
      <c r="B32" s="25">
        <v>15</v>
      </c>
      <c r="C32" s="26"/>
      <c r="D32" s="26"/>
      <c r="E32" t="str" s="27" cm="1">
        <f t="array" ref="E32">IF(AND(IF(C32&lt;&gt;"",C32,0),IF(D32&lt;&gt;"",D33,0)),C32*D32,"")</f>
      </c>
      <c r="F32" s="4"/>
      <c r="G32" s="4"/>
      <c r="H32" s="4"/>
    </row>
    <row r="33" ht="13.2" customHeight="1">
      <c r="A33" s="4"/>
      <c r="B33" s="25">
        <v>16</v>
      </c>
      <c r="C33" s="26"/>
      <c r="D33" s="26"/>
      <c r="E33" t="str" s="27" cm="1">
        <f t="array" ref="E33">IF(AND(IF(C33&lt;&gt;"",C33,0),IF(D33&lt;&gt;"",D34,0)),C33*D33,"")</f>
      </c>
      <c r="F33" s="4"/>
      <c r="G33" s="4"/>
      <c r="H33" s="4"/>
    </row>
    <row r="34" ht="13.2" customHeight="1">
      <c r="A34" s="4"/>
      <c r="B34" s="25">
        <v>17</v>
      </c>
      <c r="C34" s="26"/>
      <c r="D34" s="26"/>
      <c r="E34" t="str" s="27" cm="1">
        <f t="array" ref="E34">IF(AND(IF(C34&lt;&gt;"",C34,0),IF(D34&lt;&gt;"",D35,0)),C34*D34,"")</f>
      </c>
      <c r="F34" s="4"/>
      <c r="G34" s="4"/>
      <c r="H34" s="4"/>
    </row>
    <row r="35" ht="13.2" customHeight="1">
      <c r="A35" s="4"/>
      <c r="B35" s="25">
        <v>18</v>
      </c>
      <c r="C35" s="26"/>
      <c r="D35" s="26"/>
      <c r="E35" t="str" s="27" cm="1">
        <f t="array" ref="E35">IF(AND(IF(C35&lt;&gt;"",C35,0),IF(D35&lt;&gt;"",D36,0)),C35*D35,"")</f>
      </c>
      <c r="F35" s="4"/>
      <c r="G35" s="4"/>
      <c r="H35" s="4"/>
    </row>
    <row r="36" ht="13.2" customHeight="1">
      <c r="A36" s="4"/>
      <c r="B36" s="25">
        <v>19</v>
      </c>
      <c r="C36" s="26"/>
      <c r="D36" s="26"/>
      <c r="E36" t="str" s="27" cm="1">
        <f t="array" ref="E36">IF(AND(IF(C36&lt;&gt;"",C36,0),IF(D36&lt;&gt;"",D37,0)),C36*D36,"")</f>
      </c>
      <c r="F36" s="4"/>
      <c r="G36" s="4"/>
      <c r="H36" s="4"/>
    </row>
    <row r="37" ht="13.2" customHeight="1">
      <c r="A37" s="4"/>
      <c r="B37" s="25">
        <v>20</v>
      </c>
      <c r="C37" s="26"/>
      <c r="D37" s="26"/>
      <c r="E37" t="str" s="27" cm="1">
        <f t="array" ref="E37">IF(AND(IF(C37&lt;&gt;"",C37,0),IF(D37&lt;&gt;"",D38,0)),C37*D37,"")</f>
      </c>
      <c r="F37" s="4"/>
      <c r="G37" s="4"/>
      <c r="H37" s="4"/>
    </row>
    <row r="38" ht="13.2" customHeight="1">
      <c r="A38" s="4"/>
      <c r="B38" t="s" s="28">
        <v>28</v>
      </c>
      <c r="C38" s="4"/>
      <c r="D38" s="4"/>
      <c r="E38" s="29" cm="1">
        <f t="array" ref="E38">SUM(E18:E22)</f>
        <v>22</v>
      </c>
      <c r="F38" s="4"/>
      <c r="G38" s="4"/>
      <c r="H38" s="4"/>
    </row>
    <row r="39" ht="13.65" customHeight="1">
      <c r="A39" s="2"/>
      <c r="B39" s="2"/>
      <c r="C39" s="4"/>
      <c r="D39" s="4"/>
      <c r="E39" s="4"/>
      <c r="F39" s="4"/>
      <c r="G39" s="4"/>
      <c r="H39" s="4"/>
    </row>
    <row r="40" ht="19.2" customHeight="1">
      <c r="A40" s="5">
        <v>3</v>
      </c>
      <c r="B40" t="s" s="6">
        <v>29</v>
      </c>
      <c r="C40" s="30"/>
      <c r="D40" s="31"/>
      <c r="E40" s="31"/>
      <c r="F40" s="31"/>
      <c r="G40" s="31"/>
      <c r="H40" s="4"/>
    </row>
    <row r="41" ht="26.4" customHeight="1">
      <c r="A41" s="32"/>
      <c r="B41" t="s" s="33">
        <v>30</v>
      </c>
      <c r="C41" t="s" s="34">
        <v>31</v>
      </c>
      <c r="D41" t="s" s="34">
        <v>26</v>
      </c>
      <c r="E41" t="s" s="34">
        <v>32</v>
      </c>
      <c r="F41" t="s" s="34">
        <v>33</v>
      </c>
      <c r="G41" t="s" s="34">
        <v>34</v>
      </c>
      <c r="H41" s="35"/>
    </row>
    <row r="42" ht="13.2" customHeight="1">
      <c r="A42" s="4"/>
      <c r="B42" s="25">
        <v>1</v>
      </c>
      <c r="C42" s="36">
        <v>4</v>
      </c>
      <c r="D42" s="36">
        <v>3</v>
      </c>
      <c r="E42" s="36">
        <v>300</v>
      </c>
      <c r="F42" s="25" cm="1">
        <f t="array" ref="F42">IF(AND(IF(C42&lt;&gt;"",C42,0),IF(D42&lt;&gt;"",D42,0)),C42*D42,"")</f>
        <v>12</v>
      </c>
      <c r="G42" s="25" cm="1">
        <f t="array" ref="G42">IF(AND(IF(C42&lt;&gt;"",C42,0),IF(E42&lt;&gt;"",E42,0)),C42*E42/1000,"")</f>
        <v>1.2</v>
      </c>
      <c r="H42" s="4"/>
    </row>
    <row r="43" ht="19.2" customHeight="1">
      <c r="A43" s="9"/>
      <c r="B43" s="25">
        <v>2</v>
      </c>
      <c r="C43" s="36">
        <v>5</v>
      </c>
      <c r="D43" s="36">
        <v>3</v>
      </c>
      <c r="E43" s="36">
        <v>300</v>
      </c>
      <c r="F43" s="25" cm="1">
        <f t="array" ref="F43">IF(AND(IF(C43&lt;&gt;"",C43,0),IF(D43&lt;&gt;"",D43,0)),C43*D43,"")</f>
        <v>15</v>
      </c>
      <c r="G43" s="25" cm="1">
        <f t="array" ref="G43">IF(AND(IF(C43&lt;&gt;"",C43,0),IF(E43&lt;&gt;"",E43,0)),C43*E43/1000,"")</f>
        <v>1.5</v>
      </c>
      <c r="H43" s="4"/>
    </row>
    <row r="44" ht="13.2" customHeight="1">
      <c r="A44" s="4"/>
      <c r="B44" s="25">
        <v>3</v>
      </c>
      <c r="C44" s="36">
        <v>7</v>
      </c>
      <c r="D44" s="36">
        <v>3</v>
      </c>
      <c r="E44" s="36">
        <v>300</v>
      </c>
      <c r="F44" s="25" cm="1">
        <f t="array" ref="F44">IF(AND(IF(C44&lt;&gt;"",C44,0),IF(D44&lt;&gt;"",D44,0)),C44*D44,"")</f>
        <v>21</v>
      </c>
      <c r="G44" s="25" cm="1">
        <f t="array" ref="G44">IF(AND(IF(C44&lt;&gt;"",C44,0),IF(E44&lt;&gt;"",E44,0)),C44*E44/1000,"")</f>
        <v>2.1</v>
      </c>
      <c r="H44" s="4"/>
    </row>
    <row r="45" ht="13.2" customHeight="1">
      <c r="A45" s="4"/>
      <c r="B45" s="25">
        <v>4</v>
      </c>
      <c r="C45" s="36">
        <v>3</v>
      </c>
      <c r="D45" s="36">
        <v>3</v>
      </c>
      <c r="E45" s="36">
        <v>300</v>
      </c>
      <c r="F45" s="25" cm="1">
        <f t="array" ref="F45">IF(AND(IF(C45&lt;&gt;"",C45,0),IF(D45&lt;&gt;"",D45,0)),C45*D45,"")</f>
        <v>9</v>
      </c>
      <c r="G45" s="25" cm="1">
        <f t="array" ref="G45">IF(AND(IF(C45&lt;&gt;"",C45,0),IF(E45&lt;&gt;"",E45,0)),C45*E45/1000,"")</f>
        <v>0.9</v>
      </c>
      <c r="H45" s="4"/>
    </row>
    <row r="46" ht="13.2" customHeight="1">
      <c r="A46" s="4"/>
      <c r="B46" s="25">
        <v>5</v>
      </c>
      <c r="C46" s="36">
        <v>5</v>
      </c>
      <c r="D46" s="36">
        <v>3</v>
      </c>
      <c r="E46" s="36">
        <v>300</v>
      </c>
      <c r="F46" s="25" cm="1">
        <f t="array" ref="F46">IF(AND(IF(C46&lt;&gt;"",C46,0),IF(D46&lt;&gt;"",D46,0)),C46*D46,"")</f>
        <v>15</v>
      </c>
      <c r="G46" s="25" cm="1">
        <f t="array" ref="G46">IF(AND(IF(C46&lt;&gt;"",C46,0),IF(E46&lt;&gt;"",E46,0)),C46*E46/1000,"")</f>
        <v>1.5</v>
      </c>
      <c r="H46" s="4"/>
    </row>
    <row r="47" ht="13.2" customHeight="1">
      <c r="A47" s="4"/>
      <c r="B47" s="25">
        <v>6</v>
      </c>
      <c r="C47" s="36">
        <v>2</v>
      </c>
      <c r="D47" s="36">
        <v>3.5</v>
      </c>
      <c r="E47" s="36">
        <v>300</v>
      </c>
      <c r="F47" s="25" cm="1">
        <f t="array" ref="F47">IF(AND(IF(C47&lt;&gt;"",C47,0),IF(D47&lt;&gt;"",D47,0)),C47*D47,"")</f>
        <v>7</v>
      </c>
      <c r="G47" s="25" cm="1">
        <f t="array" ref="G47">IF(AND(IF(C47&lt;&gt;"",C47,0),IF(E47&lt;&gt;"",E47,0)),C47*E47/1000,"")</f>
        <v>0.6</v>
      </c>
      <c r="H47" s="4"/>
    </row>
    <row r="48" ht="13.2" customHeight="1">
      <c r="A48" s="4"/>
      <c r="B48" s="25">
        <v>7</v>
      </c>
      <c r="C48" s="37"/>
      <c r="D48" s="37"/>
      <c r="E48" s="37"/>
      <c r="F48" t="str" s="27" cm="1">
        <f t="array" ref="F48">IF(AND(IF(C48&lt;&gt;"",C48,0),IF(D48&lt;&gt;"",D48,0)),C48*D48,"")</f>
      </c>
      <c r="G48" t="str" s="27" cm="1">
        <f t="array" ref="G48">IF(AND(IF(C48&lt;&gt;"",C48,0),IF(E48&lt;&gt;"",E48,0)),C48*E48/1000,"")</f>
      </c>
      <c r="H48" s="4"/>
    </row>
    <row r="49" ht="13.2" customHeight="1">
      <c r="A49" s="4"/>
      <c r="B49" s="25">
        <v>8</v>
      </c>
      <c r="C49" s="37"/>
      <c r="D49" s="37"/>
      <c r="E49" s="37"/>
      <c r="F49" t="str" s="27" cm="1">
        <f t="array" ref="F49">IF(AND(IF(C49&lt;&gt;"",C49,0),IF(D49&lt;&gt;"",D49,0)),C49*D49,"")</f>
      </c>
      <c r="G49" t="str" s="27" cm="1">
        <f t="array" ref="G49">IF(AND(IF(C49&lt;&gt;"",C49,0),IF(E49&lt;&gt;"",E49,0)),C49*E49/1000,"")</f>
      </c>
      <c r="H49" s="4"/>
    </row>
    <row r="50" ht="13.2" customHeight="1">
      <c r="A50" s="4"/>
      <c r="B50" s="25">
        <v>9</v>
      </c>
      <c r="C50" s="37"/>
      <c r="D50" s="37"/>
      <c r="E50" s="37"/>
      <c r="F50" t="str" s="27" cm="1">
        <f t="array" ref="F50">IF(AND(IF(C50&lt;&gt;"",C50,0),IF(D50&lt;&gt;"",D50,0)),C50*D50,"")</f>
      </c>
      <c r="G50" t="str" s="27" cm="1">
        <f t="array" ref="G50">IF(AND(IF(C50&lt;&gt;"",C50,0),IF(E50&lt;&gt;"",E50,0)),C50*E50/1000,"")</f>
      </c>
      <c r="H50" s="4"/>
    </row>
    <row r="51" ht="13.2" customHeight="1">
      <c r="A51" s="4"/>
      <c r="B51" s="25">
        <v>10</v>
      </c>
      <c r="C51" s="37"/>
      <c r="D51" s="37"/>
      <c r="E51" s="37"/>
      <c r="F51" t="str" s="27" cm="1">
        <f t="array" ref="F51">IF(AND(IF(C51&lt;&gt;"",C51,0),IF(D51&lt;&gt;"",D51,0)),C51*D51,"")</f>
      </c>
      <c r="G51" t="str" s="27" cm="1">
        <f t="array" ref="G51">IF(AND(IF(C51&lt;&gt;"",C51,0),IF(E51&lt;&gt;"",E51,0)),C51*E51/1000,"")</f>
      </c>
      <c r="H51" s="4"/>
    </row>
    <row r="52" ht="13.2" customHeight="1">
      <c r="A52" s="4"/>
      <c r="B52" s="25">
        <v>11</v>
      </c>
      <c r="C52" s="37"/>
      <c r="D52" s="37"/>
      <c r="E52" s="37"/>
      <c r="F52" t="str" s="27" cm="1">
        <f t="array" ref="F52">IF(AND(IF(C52&lt;&gt;"",C52,0),IF(D52&lt;&gt;"",D52,0)),C52*D52,"")</f>
      </c>
      <c r="G52" t="str" s="27" cm="1">
        <f t="array" ref="G52">IF(AND(IF(C52&lt;&gt;"",C52,0),IF(E52&lt;&gt;"",E52,0)),C52*E52/1000,"")</f>
      </c>
      <c r="H52" s="4"/>
    </row>
    <row r="53" ht="13.2" customHeight="1">
      <c r="A53" s="4"/>
      <c r="B53" s="25">
        <v>12</v>
      </c>
      <c r="C53" s="37"/>
      <c r="D53" s="37"/>
      <c r="E53" s="37"/>
      <c r="F53" t="str" s="27" cm="1">
        <f t="array" ref="F53">IF(AND(IF(C53&lt;&gt;"",C53,0),IF(D53&lt;&gt;"",D53,0)),C53*D53,"")</f>
      </c>
      <c r="G53" t="str" s="27" cm="1">
        <f t="array" ref="G53">IF(AND(IF(C53&lt;&gt;"",C53,0),IF(E53&lt;&gt;"",E53,0)),C53*E53/1000,"")</f>
      </c>
      <c r="H53" s="4"/>
    </row>
    <row r="54" ht="13.2" customHeight="1">
      <c r="A54" s="4"/>
      <c r="B54" s="25">
        <v>13</v>
      </c>
      <c r="C54" s="37"/>
      <c r="D54" s="37"/>
      <c r="E54" s="37"/>
      <c r="F54" t="str" s="27" cm="1">
        <f t="array" ref="F54">IF(AND(IF(C54&lt;&gt;"",C54,0),IF(D54&lt;&gt;"",D54,0)),C54*D54,"")</f>
      </c>
      <c r="G54" t="str" s="27" cm="1">
        <f t="array" ref="G54">IF(AND(IF(C54&lt;&gt;"",C54,0),IF(E54&lt;&gt;"",E54,0)),C54*E54/1000,"")</f>
      </c>
      <c r="H54" s="4"/>
    </row>
    <row r="55" ht="13.2" customHeight="1">
      <c r="A55" s="4"/>
      <c r="B55" s="25">
        <v>14</v>
      </c>
      <c r="C55" s="37"/>
      <c r="D55" s="37"/>
      <c r="E55" s="37"/>
      <c r="F55" t="str" s="27" cm="1">
        <f t="array" ref="F55">IF(AND(IF(C55&lt;&gt;"",C55,0),IF(D55&lt;&gt;"",D55,0)),C55*D55,"")</f>
      </c>
      <c r="G55" t="str" s="27" cm="1">
        <f t="array" ref="G55">IF(AND(IF(C55&lt;&gt;"",C55,0),IF(E55&lt;&gt;"",E55,0)),C55*E55/1000,"")</f>
      </c>
      <c r="H55" s="4"/>
    </row>
    <row r="56" ht="13.2" customHeight="1">
      <c r="A56" s="4"/>
      <c r="B56" s="25">
        <v>15</v>
      </c>
      <c r="C56" s="37"/>
      <c r="D56" s="37"/>
      <c r="E56" s="37"/>
      <c r="F56" t="str" s="27" cm="1">
        <f t="array" ref="F56">IF(AND(IF(C56&lt;&gt;"",C56,0),IF(D56&lt;&gt;"",D56,0)),C56*D56,"")</f>
      </c>
      <c r="G56" t="str" s="27" cm="1">
        <f t="array" ref="G56">IF(AND(IF(C56&lt;&gt;"",C56,0),IF(E56&lt;&gt;"",E56,0)),C56*E56/1000,"")</f>
      </c>
      <c r="H56" s="4"/>
    </row>
    <row r="57" ht="13.2" customHeight="1">
      <c r="A57" s="4"/>
      <c r="B57" s="25">
        <v>16</v>
      </c>
      <c r="C57" s="37"/>
      <c r="D57" s="37"/>
      <c r="E57" s="37"/>
      <c r="F57" t="str" s="27" cm="1">
        <f t="array" ref="F57">IF(AND(IF(C57&lt;&gt;"",C57,0),IF(D57&lt;&gt;"",D57,0)),C57*D57,"")</f>
      </c>
      <c r="G57" t="str" s="27" cm="1">
        <f t="array" ref="G57">IF(AND(IF(C57&lt;&gt;"",C57,0),IF(E57&lt;&gt;"",E57,0)),C57*E57/1000,"")</f>
      </c>
      <c r="H57" s="4"/>
    </row>
    <row r="58" ht="13.2" customHeight="1">
      <c r="A58" s="4"/>
      <c r="B58" s="25">
        <v>17</v>
      </c>
      <c r="C58" s="37"/>
      <c r="D58" s="37"/>
      <c r="E58" s="37"/>
      <c r="F58" t="str" s="27" cm="1">
        <f t="array" ref="F58">IF(AND(IF(C58&lt;&gt;"",C58,0),IF(D58&lt;&gt;"",D58,0)),C58*D58,"")</f>
      </c>
      <c r="G58" t="str" s="27" cm="1">
        <f t="array" ref="G58">IF(AND(IF(C58&lt;&gt;"",C58,0),IF(E58&lt;&gt;"",E58,0)),C58*E58/1000,"")</f>
      </c>
      <c r="H58" s="4"/>
    </row>
    <row r="59" ht="13.2" customHeight="1">
      <c r="A59" s="4"/>
      <c r="B59" s="25">
        <v>18</v>
      </c>
      <c r="C59" s="37"/>
      <c r="D59" s="37"/>
      <c r="E59" s="37"/>
      <c r="F59" t="str" s="27" cm="1">
        <f t="array" ref="F59">IF(AND(IF(C59&lt;&gt;"",C59,0),IF(D59&lt;&gt;"",D59,0)),C59*D59,"")</f>
      </c>
      <c r="G59" t="str" s="27" cm="1">
        <f t="array" ref="G59">IF(AND(IF(C59&lt;&gt;"",C59,0),IF(E59&lt;&gt;"",E59,0)),C59*E59/1000,"")</f>
      </c>
      <c r="H59" s="4"/>
    </row>
    <row r="60" ht="13.2" customHeight="1">
      <c r="A60" s="4"/>
      <c r="B60" s="25">
        <v>19</v>
      </c>
      <c r="C60" s="37"/>
      <c r="D60" s="37"/>
      <c r="E60" s="37"/>
      <c r="F60" t="str" s="27" cm="1">
        <f t="array" ref="F60">IF(AND(IF(C60&lt;&gt;"",C60,0),IF(D60&lt;&gt;"",D60,0)),C60*D60,"")</f>
      </c>
      <c r="G60" t="str" s="27" cm="1">
        <f t="array" ref="G60">IF(AND(IF(C60&lt;&gt;"",C60,0),IF(E60&lt;&gt;"",E60,0)),C60*E60/1000,"")</f>
      </c>
      <c r="H60" s="4"/>
    </row>
    <row r="61" ht="13.2" customHeight="1">
      <c r="A61" s="4"/>
      <c r="B61" s="25">
        <v>20</v>
      </c>
      <c r="C61" s="37"/>
      <c r="D61" s="37"/>
      <c r="E61" s="37"/>
      <c r="F61" t="str" s="27" cm="1">
        <f t="array" ref="F61">IF(AND(IF(C61&lt;&gt;"",C61,0),IF(D61&lt;&gt;"",D61,0)),C61*D61,"")</f>
      </c>
      <c r="G61" t="str" s="27" cm="1">
        <f t="array" ref="G61">IF(AND(IF(C61&lt;&gt;"",C61,0),IF(E61&lt;&gt;"",E61,0)),C61*E61/1000,"")</f>
      </c>
      <c r="H61" s="4"/>
    </row>
    <row r="62" ht="13.2" customHeight="1">
      <c r="A62" s="4"/>
      <c r="B62" s="38"/>
      <c r="C62" s="38"/>
      <c r="D62" s="38"/>
      <c r="E62" t="s" s="39">
        <v>28</v>
      </c>
      <c r="F62" s="40" cm="1">
        <f t="array" ref="F62">SUM(F42:F46)</f>
        <v>72</v>
      </c>
      <c r="G62" s="29" cm="1">
        <f t="array" ref="G62">SUM(G42:G46)</f>
        <v>7.2</v>
      </c>
      <c r="H62" s="4"/>
    </row>
    <row r="63" ht="13.65" customHeight="1">
      <c r="A63" s="2"/>
      <c r="B63" s="2"/>
      <c r="C63" s="4"/>
      <c r="D63" s="4"/>
      <c r="E63" s="4"/>
      <c r="F63" s="4"/>
      <c r="G63" s="4"/>
      <c r="H63" s="4"/>
    </row>
    <row r="64" ht="19.2" customHeight="1">
      <c r="A64" s="5">
        <v>4</v>
      </c>
      <c r="B64" t="s" s="6">
        <v>35</v>
      </c>
      <c r="C64" s="30"/>
      <c r="D64" s="31"/>
      <c r="E64" s="31"/>
      <c r="F64" s="31"/>
      <c r="G64" s="31"/>
      <c r="H64" s="31"/>
    </row>
    <row r="65" ht="13.2" customHeight="1">
      <c r="A65" s="22"/>
      <c r="B65" t="s" s="41">
        <v>36</v>
      </c>
      <c r="C65" s="4"/>
      <c r="D65" t="s" s="24">
        <v>37</v>
      </c>
      <c r="E65" t="s" s="24">
        <v>38</v>
      </c>
      <c r="F65" t="s" s="42">
        <v>39</v>
      </c>
      <c r="G65" s="4"/>
      <c r="H65" t="s" s="43">
        <v>40</v>
      </c>
    </row>
    <row r="66" ht="13.2" customHeight="1">
      <c r="A66" s="4"/>
      <c r="B66" t="str" s="44" cm="1">
        <f t="array" ref="B66">_xlfn.SWITCH(C7,"White colour",IF(C8="1.0mm","Finish coat White colour 1.0mm","Finish coat White colour 1.5mm"),"Light colour",IF(C8="1.0mm","Finish coat Light colour 1.0mm","Finish coat Light colour 1.5mm"),"Dark colour",IF(C8="1.0mm","Finish coat Dark colour 1.0mm","Finish coat Dark colour 1.5mm"),"Please select correct finish coat colour walls type")</f>
        <v>Finish coat Dark colour 1.5mm</v>
      </c>
      <c r="C66" s="4"/>
      <c r="D66" t="s" s="45">
        <v>42</v>
      </c>
      <c r="E66" s="25" cm="1">
        <f t="array" ref="E66">ROUNDUP(((F62-E38)*2.8+E38*0.15*2.8)/25,0)</f>
        <v>6</v>
      </c>
      <c r="F66" t="str" s="46" cm="1">
        <f t="array" ref="F66">_xlfn.SWITCH(C7,"White colour",IF(C8="1.0mm","https://magicdepot.ie/bdv-silicone-finish-coat-1-5mm-x-25kg-white-1","https://magicdepot.ie/bdv-silicone-finish-coat-1-5mm-x-25kg-white"),"Light colour",IF(C8="1.0mm","https://magicdepot.ie/bdv-silicone-finish-coat-1-0mm-x-25kg-colour","https://magicdepot.ie/bdv-silicone-finish-coat-1-5mm-x-25kg-colour"),"Dark colour",IF(C8="1.0mm","https://magicdepot.ie/bdv-silicone-finish-coat-1-0mm-x-25kg-colour-1","https://magicdepot.ie/bdv-silicone-finish-coat-1-5mm-x-25kg-colour-1"),"Please select correct finish coat colour walls type")</f>
        <v>https://magicdepot.ie/bdv-silicone-finish-coat-1-5mm-x-25kg-colour-1</v>
      </c>
      <c r="G66" s="4"/>
      <c r="H66" s="47"/>
    </row>
    <row r="67" ht="13.2" customHeight="1">
      <c r="A67" s="4"/>
      <c r="B67" t="str" s="48" cm="1">
        <f t="array" ref="B67">_xlfn.SWITCH(C9,"White colour",IF(C10="1.0mm","Finish coat White colour 1.0mm","Finish coat White colour 1.5mm"),"Light colour",IF(C10="1.0mm","Finish coat Light colour 1.0mm","Finish coat Light colour 1.5mm"),"Dark colour",IF(C10="1.0mm","Finish coat Dark colour 1.0mm","Finish coat Dark colour 1.5mm"),"Please select correct finish coat colour walls type")</f>
        <v>Finish coat White colour 1.0mm</v>
      </c>
      <c r="C67" s="4"/>
      <c r="D67" t="s" s="45">
        <v>42</v>
      </c>
      <c r="E67" s="25" cm="1">
        <f t="array" ref="E67">ROUNDUP((G62*2.5)/25,0)</f>
        <v>1</v>
      </c>
      <c r="F67" t="str" s="46" cm="1">
        <f t="array" ref="F67">_xlfn.SWITCH(C9,"White colour",IF(C10="1.0mm","https://magicdepot.ie/bdv-silicone-finish-coat-1-5mm-x-25kg-white-1","https://magicdepot.ie/bdv-silicone-finish-coat-1-5mm-x-25kg-white"),"Light colour",IF(C10="1.0mm","https://magicdepot.ie/bdv-silicone-finish-coat-1-0mm-x-25kg-colour","https://magicdepot.ie/bdv-silicone-finish-coat-1-5mm-x-25kg-colour"),"Dark colour",IF(C10="1.0mm","https://magicdepot.ie/bdv-silicone-finish-coat-1-0mm-x-25kg-colour-1","https://magicdepot.ie/bdv-silicone-finish-coat-1-5mm-x-25kg-colour-1"),"Please select correct finish coat colour walls type")</f>
        <v>https://magicdepot.ie/bdv-silicone-finish-coat-1-5mm-x-25kg-white-1</v>
      </c>
      <c r="G67" s="4"/>
      <c r="H67" s="47"/>
    </row>
    <row r="68" ht="13.2" customHeight="1">
      <c r="A68" s="14"/>
      <c r="B68" t="s" s="11">
        <v>46</v>
      </c>
      <c r="C68" s="8"/>
      <c r="D68" t="s" s="45">
        <v>47</v>
      </c>
      <c r="E68" s="25" cm="1">
        <f t="array" ref="E68">ROUNDUP((F62-E38)*1.1/0.72,0)</f>
        <v>77</v>
      </c>
      <c r="F68" t="s" s="49">
        <v>48</v>
      </c>
      <c r="G68" s="4"/>
      <c r="H68" t="s" s="50">
        <v>49</v>
      </c>
    </row>
    <row r="69" ht="13.2" customHeight="1">
      <c r="A69" s="4"/>
      <c r="B69" t="s" s="51">
        <v>50</v>
      </c>
      <c r="C69" s="4"/>
      <c r="D69" t="s" s="45">
        <v>47</v>
      </c>
      <c r="E69" s="25" cm="1">
        <f t="array" ref="E69">ROUNDUP(G62*1.1/0.72,0)</f>
        <v>11</v>
      </c>
      <c r="F69" t="s" s="52">
        <v>51</v>
      </c>
      <c r="G69" s="4"/>
      <c r="H69" t="s" s="50">
        <v>52</v>
      </c>
    </row>
    <row r="70" ht="13.2" customHeight="1">
      <c r="A70" s="14"/>
      <c r="B70" t="str" s="53" cm="1">
        <f t="array" ref="B70">_xlfn.SWITCH(C7,"White colour",("BDV - EWI PRIMER 15kg - White colour"),"Light colour",("BDV - EWI PRIMER 15kg - Light colour"),"Dark colour",("BDV - EWI PRIMER 16kg - Dark colour"),"Please select correct finish coat colour walls type")</f>
        <v>BDV - EWI PRIMER 16kg - Dark colour</v>
      </c>
      <c r="C70" s="8"/>
      <c r="D70" t="s" s="45">
        <v>54</v>
      </c>
      <c r="E70" s="25" cm="1">
        <f t="array" ref="E70">ROUNDUP(E68/40*0.72,0)</f>
        <v>2</v>
      </c>
      <c r="F70" t="str" s="46" cm="1">
        <f t="array" ref="F70">_xlfn.SWITCH(C7,"White colour",("https://magicdepot.ie/bdv-ewi-primer-14"),"Light colour",("https://magicdepot.ie/bdv-ewi-primer-15"),"Dark colour",("https://magicdepot.ie/bdv-ewi-primer-16"),"Please select correct finish coat colour walls type")</f>
        <v>https://magicdepot.ie/bdv-ewi-primer-16</v>
      </c>
      <c r="G70" s="4"/>
      <c r="H70" s="47"/>
    </row>
    <row r="71" ht="13.2" customHeight="1">
      <c r="A71" s="14"/>
      <c r="B71" t="str" s="53" cm="1">
        <f t="array" ref="B71">_xlfn.SWITCH(C9,"White colour",("BDV - EWI PRIMER 15kg - White colour"),"Light colour",("BDV - EWI PRIMER 15kg - Light colour"),"Dark colour",("BDV - EWI PRIMER 16kg - Dark colour"),"Please select correct finish coat colour walls type")</f>
        <v>BDV - EWI PRIMER 15kg - White colour</v>
      </c>
      <c r="C71" s="8"/>
      <c r="D71" t="s" s="45">
        <v>54</v>
      </c>
      <c r="E71" s="25" cm="1">
        <f t="array" ref="E71">ROUNDUP(E69/40*0.72,0)</f>
        <v>1</v>
      </c>
      <c r="F71" t="str" s="46" cm="1">
        <f t="array" ref="F71">_xlfn.SWITCH(C9,"White colour",("https://magicdepot.ie/bdv-ewi-primer-14"),"Light colour",("https://magicdepot.ie/bdv-ewi-primer-15"),"Dark colour",("https://magicdepot.ie/bdv-ewi-primer-16"),"Please select correct finish coat colour walls type")</f>
        <v>https://magicdepot.ie/bdv-ewi-primer-14</v>
      </c>
      <c r="G71" s="4"/>
      <c r="H71" s="47"/>
    </row>
    <row r="72" ht="13.2" customHeight="1">
      <c r="A72" s="14"/>
      <c r="B72" t="s" s="11">
        <v>58</v>
      </c>
      <c r="C72" s="8"/>
      <c r="D72" t="s" s="45">
        <v>59</v>
      </c>
      <c r="E72" s="25" cm="1">
        <f t="array" ref="E72">ROUNDUP(E68*6/100*0.7,0)</f>
        <v>4</v>
      </c>
      <c r="F72" t="s" s="49">
        <v>60</v>
      </c>
      <c r="G72" s="4"/>
      <c r="H72" t="s" s="54">
        <v>61</v>
      </c>
    </row>
    <row r="73" ht="13.2" customHeight="1">
      <c r="A73" s="14"/>
      <c r="B73" t="s" s="11">
        <v>62</v>
      </c>
      <c r="C73" s="8"/>
      <c r="D73" t="s" s="45">
        <v>63</v>
      </c>
      <c r="E73" s="25" cm="1">
        <f t="array" ref="E73">ROUNDUP(E72/2,0)</f>
        <v>2</v>
      </c>
      <c r="F73" t="s" s="49">
        <v>64</v>
      </c>
      <c r="G73" s="4"/>
      <c r="H73" s="47"/>
    </row>
    <row r="74" ht="13.2" customHeight="1">
      <c r="A74" s="4"/>
      <c r="B74" t="s" s="55">
        <v>65</v>
      </c>
      <c r="C74" s="4"/>
      <c r="D74" t="s" s="45">
        <v>66</v>
      </c>
      <c r="E74" s="25" cm="1">
        <f t="array" ref="E74">ROUNDUP((E68+E69)*5/25,0)</f>
        <v>18</v>
      </c>
      <c r="F74" t="s" s="49">
        <v>67</v>
      </c>
      <c r="G74" s="4"/>
      <c r="H74" s="47"/>
    </row>
    <row r="75" ht="13.2" customHeight="1">
      <c r="A75" s="4"/>
      <c r="B75" t="s" s="56">
        <v>68</v>
      </c>
      <c r="C75" s="4"/>
      <c r="D75" t="s" s="45">
        <v>69</v>
      </c>
      <c r="E75" s="25" cm="1">
        <f t="array" ref="E75">ROUNDUP(SUM(C42:C61)/2.5*1.1,0)</f>
        <v>12</v>
      </c>
      <c r="F75" t="s" s="49">
        <v>70</v>
      </c>
      <c r="G75" s="4"/>
      <c r="H75" s="57"/>
    </row>
    <row r="76" ht="13.2" customHeight="1">
      <c r="A76" s="4"/>
      <c r="B76" t="s" s="58">
        <v>71</v>
      </c>
      <c r="C76" s="4"/>
      <c r="D76" t="s" s="45">
        <v>69</v>
      </c>
      <c r="E76" s="25" cm="1">
        <f t="array" ref="E76">E75</f>
        <v>12</v>
      </c>
      <c r="F76" t="s" s="49">
        <v>72</v>
      </c>
      <c r="G76" s="4"/>
      <c r="H76" s="47"/>
    </row>
    <row r="77" ht="13.2" customHeight="1">
      <c r="A77" s="14"/>
      <c r="B77" t="s" s="11">
        <v>73</v>
      </c>
      <c r="C77" s="8"/>
      <c r="D77" t="s" s="45">
        <v>74</v>
      </c>
      <c r="E77" s="25" cm="1">
        <f t="array" ref="E77">ROUNDUP((SUM(C18:C37)+SUM(D18:D37)*2)/12.5,0)</f>
        <v>4</v>
      </c>
      <c r="F77" t="s" s="49">
        <v>75</v>
      </c>
      <c r="G77" s="4"/>
      <c r="H77" s="47"/>
    </row>
    <row r="78" ht="13.2" customHeight="1">
      <c r="A78" s="14"/>
      <c r="B78" t="s" s="11">
        <v>76</v>
      </c>
      <c r="C78" s="8"/>
      <c r="D78" t="s" s="45">
        <v>77</v>
      </c>
      <c r="E78" s="25" cm="1">
        <f t="array" ref="E78">ROUNDUP((E68+E69)/50*1.11,0)</f>
        <v>2</v>
      </c>
      <c r="F78" t="s" s="49">
        <v>78</v>
      </c>
      <c r="G78" s="4"/>
      <c r="H78" s="47"/>
    </row>
    <row r="79" ht="13.2" customHeight="1">
      <c r="A79" s="14"/>
      <c r="B79" t="s" s="11">
        <v>79</v>
      </c>
      <c r="C79" s="8"/>
      <c r="D79" t="s" s="45">
        <v>66</v>
      </c>
      <c r="E79" s="25" cm="1">
        <f t="array" ref="E79">ROUNDUP((E68+E69)*5/25,0)</f>
        <v>18</v>
      </c>
      <c r="F79" t="s" s="49">
        <v>80</v>
      </c>
      <c r="G79" s="4"/>
      <c r="H79" s="47"/>
    </row>
    <row r="80" ht="13.2" customHeight="1">
      <c r="A80" s="14"/>
      <c r="B80" t="s" s="11">
        <v>81</v>
      </c>
      <c r="C80" s="8"/>
      <c r="D80" t="s" s="45">
        <v>82</v>
      </c>
      <c r="E80" s="25" cm="1">
        <f t="array" ref="E80">ROUNDUP((SUM(C18:C37)+SUM(D18:D37)*2)/2.5*1.15,0)</f>
        <v>21</v>
      </c>
      <c r="F80" t="s" s="49">
        <v>83</v>
      </c>
      <c r="G80" s="4"/>
      <c r="H80" s="47"/>
    </row>
    <row r="81" ht="13.2" customHeight="1">
      <c r="A81" s="14"/>
      <c r="B81" t="s" s="11">
        <v>84</v>
      </c>
      <c r="C81" s="8"/>
      <c r="D81" t="s" s="45">
        <v>82</v>
      </c>
      <c r="E81" s="25" cm="1">
        <f t="array" ref="E81">ROUNDUP(E80+(SUM(D42:D61)/2.5*1.15),0)</f>
        <v>30</v>
      </c>
      <c r="F81" t="s" s="49">
        <v>85</v>
      </c>
      <c r="G81" s="4"/>
      <c r="H81" s="47"/>
    </row>
    <row r="82" ht="13.2" customHeight="1">
      <c r="A82" s="14"/>
      <c r="B82" t="s" s="11">
        <v>86</v>
      </c>
      <c r="C82" s="59"/>
      <c r="D82" t="s" s="45">
        <v>87</v>
      </c>
      <c r="E82" s="25" cm="1">
        <f t="array" ref="E82">ROUNDUP(6*E73/20,0)</f>
        <v>1</v>
      </c>
      <c r="F82" t="s" s="49">
        <v>88</v>
      </c>
      <c r="G82" s="44"/>
      <c r="H82" s="47"/>
    </row>
    <row r="83" ht="13.2" customHeight="1">
      <c r="A83" s="14"/>
      <c r="B83" t="s" s="11">
        <v>89</v>
      </c>
      <c r="C83" s="59"/>
      <c r="D83" t="s" s="45">
        <v>90</v>
      </c>
      <c r="E83" s="25" cm="1">
        <f t="array" ref="E83">E78*4</f>
        <v>8</v>
      </c>
      <c r="F83" t="s" s="49">
        <v>91</v>
      </c>
      <c r="G83" s="44"/>
      <c r="H83" s="47"/>
    </row>
    <row r="84" ht="13.2" customHeight="1">
      <c r="A84" s="14"/>
      <c r="B84" t="s" s="11">
        <v>92</v>
      </c>
      <c r="C84" s="59"/>
      <c r="D84" t="s" s="45">
        <v>77</v>
      </c>
      <c r="E84" s="25" cm="1">
        <f t="array" ref="E84">ROUNDUP(E38/60*1.2,0)</f>
        <v>1</v>
      </c>
      <c r="F84" t="s" s="49">
        <v>93</v>
      </c>
      <c r="G84" s="4"/>
      <c r="H84" s="47"/>
    </row>
    <row r="85" ht="13.2" customHeight="1">
      <c r="A85" s="14"/>
      <c r="B85" t="s" s="11">
        <v>94</v>
      </c>
      <c r="C85" s="59"/>
      <c r="D85" t="s" s="45">
        <v>77</v>
      </c>
      <c r="E85" s="25" cm="1">
        <f t="array" ref="E85">ROUNDUP(F62/100*3,0)</f>
        <v>3</v>
      </c>
      <c r="F85" t="s" s="49">
        <v>95</v>
      </c>
      <c r="G85" s="44"/>
      <c r="H85" s="47"/>
    </row>
    <row r="86" ht="13.65" customHeight="1">
      <c r="A86" s="2"/>
      <c r="B86" s="21"/>
      <c r="C86" s="4"/>
      <c r="D86" s="4"/>
      <c r="E86" s="4"/>
      <c r="F86" s="4"/>
      <c r="G86" s="4"/>
      <c r="H86" s="4"/>
    </row>
    <row r="87" ht="19.2" customHeight="1">
      <c r="A87" s="5">
        <v>5</v>
      </c>
      <c r="B87" t="s" s="6">
        <v>96</v>
      </c>
      <c r="C87" s="8"/>
      <c r="D87" s="4"/>
      <c r="E87" s="4"/>
      <c r="F87" s="4"/>
      <c r="G87" s="4"/>
      <c r="H87" s="4"/>
    </row>
    <row r="88" ht="13.2" customHeight="1">
      <c r="A88" s="10"/>
      <c r="B88" t="s" s="11">
        <v>97</v>
      </c>
      <c r="C88" s="8"/>
      <c r="D88" s="4"/>
      <c r="E88" s="4"/>
      <c r="F88" s="4"/>
      <c r="G88" s="4"/>
      <c r="H88" s="4"/>
    </row>
    <row r="89" ht="13.2" customHeight="1">
      <c r="A89" s="4"/>
      <c r="B89" t="s" s="60">
        <v>98</v>
      </c>
      <c r="C89" s="4"/>
      <c r="D89" s="4"/>
      <c r="E89" s="4"/>
      <c r="F89" s="4"/>
      <c r="G89" s="4"/>
      <c r="H89" s="4"/>
    </row>
    <row r="90" ht="13.2" customHeight="1">
      <c r="A90" s="14"/>
      <c r="B90" t="s" s="61">
        <v>99</v>
      </c>
      <c r="C90" s="8"/>
      <c r="D90" s="4"/>
      <c r="E90" s="4"/>
      <c r="F90" s="4"/>
      <c r="G90" s="4"/>
      <c r="H90" s="4"/>
    </row>
    <row r="91" ht="13.2" customHeight="1">
      <c r="A91" s="4"/>
      <c r="B91" t="s" s="60">
        <v>98</v>
      </c>
      <c r="C91" s="4"/>
      <c r="D91" s="4"/>
      <c r="E91" s="4"/>
      <c r="F91" s="4"/>
      <c r="G91" s="4"/>
      <c r="H91" s="4"/>
    </row>
    <row r="92" ht="13.2" customHeight="1">
      <c r="A92" s="14"/>
      <c r="B92" t="s" s="11">
        <v>100</v>
      </c>
      <c r="C92" s="8"/>
      <c r="D92" s="4"/>
      <c r="E92" s="4"/>
      <c r="F92" s="4"/>
      <c r="G92" s="4"/>
      <c r="H92" s="4"/>
    </row>
  </sheetData>
  <mergeCells count="43">
    <mergeCell ref="B91:D91"/>
    <mergeCell ref="B92:D92"/>
    <mergeCell ref="B74:C74"/>
    <mergeCell ref="B75:C75"/>
    <mergeCell ref="B76:C76"/>
    <mergeCell ref="B77:C77"/>
    <mergeCell ref="B78:C78"/>
    <mergeCell ref="B79:C79"/>
    <mergeCell ref="B80:C80"/>
    <mergeCell ref="B81:C81"/>
    <mergeCell ref="B87:D87"/>
    <mergeCell ref="B88:D88"/>
    <mergeCell ref="B89:D89"/>
    <mergeCell ref="B90:D90"/>
    <mergeCell ref="F84:G84"/>
    <mergeCell ref="F68:G68"/>
    <mergeCell ref="F69:G69"/>
    <mergeCell ref="F70:G70"/>
    <mergeCell ref="F71:G71"/>
    <mergeCell ref="F72:G72"/>
    <mergeCell ref="F73:G73"/>
    <mergeCell ref="F74:G74"/>
    <mergeCell ref="F77:G77"/>
    <mergeCell ref="F78:G78"/>
    <mergeCell ref="F79:G79"/>
    <mergeCell ref="F80:G80"/>
    <mergeCell ref="F81:G81"/>
    <mergeCell ref="B71:C71"/>
    <mergeCell ref="B72:C72"/>
    <mergeCell ref="B73:C73"/>
    <mergeCell ref="F75:G75"/>
    <mergeCell ref="F76:G76"/>
    <mergeCell ref="F67:G67"/>
    <mergeCell ref="B67:C67"/>
    <mergeCell ref="B68:C68"/>
    <mergeCell ref="B69:C69"/>
    <mergeCell ref="B70:C70"/>
    <mergeCell ref="B16:E16"/>
    <mergeCell ref="B38:D38"/>
    <mergeCell ref="B65:C65"/>
    <mergeCell ref="F65:G65"/>
    <mergeCell ref="B66:C66"/>
    <mergeCell ref="F66:G66"/>
  </mergeCells>
  <dataValidations count="5">
    <dataValidation type="list" allowBlank="1" showInputMessage="1" showErrorMessage="1" sqref="C7 C9">
      <formula1>"White colour,Light colour,Dark colour"</formula1>
    </dataValidation>
    <dataValidation type="list" allowBlank="1" showInputMessage="1" showErrorMessage="1" sqref="C8 C10">
      <formula1>"1.0mm,1.5mm"</formula1>
    </dataValidation>
    <dataValidation type="list" allowBlank="1" showInputMessage="1" showErrorMessage="1" sqref="C12">
      <formula1>"White colour,Light grey,Dark grey"</formula1>
    </dataValidation>
    <dataValidation type="list" allowBlank="1" showInputMessage="1" showErrorMessage="1" sqref="C13">
      <formula1>"100mm,12mm,20mm,40mm,50mm,60mm,70mm,80mm,90mm,110mm,120mm,130mm,140mm,150mm,200mm,250mm,300mm"</formula1>
    </dataValidation>
    <dataValidation type="list" allowBlank="1" showInputMessage="1" showErrorMessage="1" sqref="C14">
      <formula1>"70mm,12mm,20mm,40mm,50mm,60mm,80mm,90mm,110mm,120mm,130mm,140mm,150mm,100mm,200mm,250mm,300mm"</formula1>
    </dataValidation>
  </dataValidations>
  <hyperlinks>
    <hyperlink ref="F68" r:id="rId1" location="" tooltip="" display="https://magicdepot.ie/grey-eps-insulation-boards-600-x-1220mm"/>
    <hyperlink ref="F69" r:id="rId2" location="" tooltip="" display="https://magicdepot.ie/eps-white-insulation-boards-1m2-white-hd-plinth"/>
    <hyperlink ref="F72" r:id="rId3" location="" tooltip="" display="https://magicdepot.ie/lmx-eps-fixings-100pcs"/>
    <hyperlink ref="F73" r:id="rId4" location="" tooltip="" display="https://magicdepot.ie/ewi-eps-disc-grey-68mm-200pcs-thermocaps"/>
    <hyperlink ref="F74" r:id="rId5" location="" tooltip="" display="https://magicdepot.ie/bdv-base-coat-white-25-kg-987"/>
    <hyperlink ref="F75" r:id="rId6" location="" tooltip="" display="https://magicdepot.ie/aluminium-base-track"/>
    <hyperlink ref="F76" r:id="rId7" location="" tooltip="" display="https://magicdepot.ie/zaku-ewi-pvc-mesh-base-track-drip-bead-x-2-5m-965"/>
    <hyperlink ref="F77" r:id="rId8" location="" tooltip="" display="https://magicdepot.ie/zaku-ewi-sealing-tape-2-10mm-x-12-5m"/>
    <hyperlink ref="F78" r:id="rId9" location="" tooltip="" display="https://magicdepot.ie/zaku-ewi-glass-fibre-mesh-160"/>
    <hyperlink ref="F79" r:id="rId10" location="" tooltip="" display="https://magicdepot.ie/bdv-base-coat-white-25-kg"/>
    <hyperlink ref="F80" r:id="rId11" location="" tooltip="" display="https://magicdepot.ie/zaku-ewi-pvc-mesh-frame-seal-bead-4mm-x-2-4m"/>
    <hyperlink ref="F81" r:id="rId12" location="" tooltip="" display="https://magicdepot.ie/zaku-ewi-pvc-mesh-corner-bead"/>
    <hyperlink ref="F82" r:id="rId13" location="" tooltip="" display="https://magicdepot.ie/zaku-ewi-spiral-fixings-plus-20pcs"/>
    <hyperlink ref="F83" r:id="rId14" location="" tooltip="" display="https://magicdepot.ie/zaku-ewi-expanding-foam-f-f"/>
    <hyperlink ref="F84" r:id="rId15" location="" tooltip="" display="https://magicdepot.ie/zaku-ewi-saf-30-protection-blue-foil-30-day-600mm"/>
    <hyperlink ref="F85" r:id="rId16" location="" tooltip="" display="https://magicdepot.ie/render-tape-48mm-x-50m"/>
  </hyperlink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