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OLUTION 2019\20201007 Magic Depot\NEW WORK 2023\Workon 31.01.2024\"/>
    </mc:Choice>
  </mc:AlternateContent>
  <xr:revisionPtr revIDLastSave="0" documentId="13_ncr:1_{B5540DAA-869E-4767-9000-F243629D5F2A}" xr6:coauthVersionLast="47" xr6:coauthVersionMax="47" xr10:uidLastSave="{00000000-0000-0000-0000-000000000000}"/>
  <bookViews>
    <workbookView xWindow="31020" yWindow="2820" windowWidth="16920" windowHeight="13140" xr2:uid="{1815179F-92A7-45A1-8CEB-1ABA2F96D876}"/>
  </bookViews>
  <sheets>
    <sheet name="EWI CALCULATOR 2024" sheetId="1" r:id="rId1"/>
  </sheets>
  <definedNames>
    <definedName name="_xlnm.Print_Area" localSheetId="0">'EWI CALCULATOR 2024'!$A$1:$R$54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L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11" i="1"/>
  <c r="W31" i="1" l="1"/>
  <c r="D38" i="1" s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11" i="1"/>
  <c r="F31" i="1" l="1"/>
  <c r="D52" i="1" s="1"/>
  <c r="L31" i="1"/>
  <c r="U31" i="1"/>
  <c r="S31" i="1"/>
  <c r="P31" i="1"/>
  <c r="D37" i="1" s="1"/>
  <c r="D49" i="1" l="1"/>
  <c r="D48" i="1" s="1"/>
  <c r="D40" i="1"/>
  <c r="C40" i="1" s="1"/>
  <c r="D42" i="1"/>
  <c r="D45" i="1" s="1"/>
  <c r="D51" i="1" s="1"/>
  <c r="C51" i="1" s="1"/>
  <c r="C52" i="1"/>
  <c r="D53" i="1"/>
  <c r="C37" i="1"/>
  <c r="C45" i="1" l="1"/>
  <c r="D41" i="1"/>
  <c r="C41" i="1" s="1"/>
  <c r="C49" i="1"/>
  <c r="C48" i="1"/>
  <c r="D44" i="1"/>
  <c r="C44" i="1" s="1"/>
  <c r="D36" i="1"/>
  <c r="C36" i="1" s="1"/>
  <c r="C53" i="1"/>
  <c r="D54" i="1"/>
  <c r="C54" i="1" s="1"/>
  <c r="D47" i="1"/>
  <c r="C47" i="1" s="1"/>
  <c r="C42" i="1"/>
  <c r="C38" i="1"/>
  <c r="D39" i="1"/>
  <c r="C39" i="1" s="1"/>
  <c r="D46" i="1"/>
  <c r="C46" i="1" s="1"/>
  <c r="D43" i="1" l="1"/>
  <c r="C43" i="1" s="1"/>
  <c r="D50" i="1" s="1"/>
  <c r="C50" i="1" s="1"/>
</calcChain>
</file>

<file path=xl/sharedStrings.xml><?xml version="1.0" encoding="utf-8"?>
<sst xmlns="http://schemas.openxmlformats.org/spreadsheetml/2006/main" count="86" uniqueCount="74">
  <si>
    <t>WINDOWS SIZES</t>
  </si>
  <si>
    <t>WALLS SIZES</t>
  </si>
  <si>
    <t>PLINTH SIZES</t>
  </si>
  <si>
    <t xml:space="preserve"> ( m2 )</t>
  </si>
  <si>
    <t>LENGHT      ( m )</t>
  </si>
  <si>
    <t>HEIGHT      ( m )</t>
  </si>
  <si>
    <t>WALL  ( m2 )</t>
  </si>
  <si>
    <t>PLINTH HEIGHT         ( mm )</t>
  </si>
  <si>
    <t xml:space="preserve">PLINH m2 </t>
  </si>
  <si>
    <t>TOTAL WINDOWS</t>
  </si>
  <si>
    <t>m2</t>
  </si>
  <si>
    <t>TOTAL WALLS</t>
  </si>
  <si>
    <t>TOTAL PLINTH</t>
  </si>
  <si>
    <t>BDV - EPS FIX ADHESIVE GREY 25 KG</t>
  </si>
  <si>
    <t>BAGS</t>
  </si>
  <si>
    <t>https://magicdepot.ie/bdv-base-coat-white-25-kg-987</t>
  </si>
  <si>
    <t>EPS white insulation boards 1m2 - white HD PLINTH-60mm</t>
  </si>
  <si>
    <t>https://magicdepot.ie/grey-eps-insulation-boards-600-x-1220mm-910</t>
  </si>
  <si>
    <t xml:space="preserve">ALUMINIUM Base Track 0.5mm x 100mm x 2.5m </t>
  </si>
  <si>
    <t>https://magicdepot.ie/aluminium-base-track</t>
  </si>
  <si>
    <t>ZAKU EWI - BP14 LUX COK - MESH BASE TRACK DRIP BEAD ''SHELF'' x 2.5m</t>
  </si>
  <si>
    <t>https://magicdepot.ie/zaku-ewi-pvc-mesh-base-track-drip-bead-x-2-5m-965</t>
  </si>
  <si>
    <t>ZAKU EWI SEAL TAPE 10mm x 12.5m</t>
  </si>
  <si>
    <t>https://magicdepot.ie/zaku-ewi-sealing-tape-2-10mm-x-12-5m</t>
  </si>
  <si>
    <t>HYDROFLEX D2 12.5kg 2-COMPONENT TANKING</t>
  </si>
  <si>
    <t>https://magicdepot.ie/hydroflex-d1-20kg-1</t>
  </si>
  <si>
    <t>EPS Grey wall insulation boards 1 m2-100mm</t>
  </si>
  <si>
    <t>https://magicdepot.ie/grey-eps-insulation-boards-600-x-1220mm</t>
  </si>
  <si>
    <t>THERMOCAPS - WHITE EPS -200No.</t>
  </si>
  <si>
    <t>https://magicdepot.ie/ewi-tools-accessories?p=2</t>
  </si>
  <si>
    <t>LMX EPS FIXINGS - (100 pcs)</t>
  </si>
  <si>
    <t>https://magicdepot.ie/eps-fixings-with-metal-pin-and-plastic-head-100no</t>
  </si>
  <si>
    <t>ZAKU EWI - GLASS FIBRE MESH 160</t>
  </si>
  <si>
    <t>https://magicdepot.ie/zaku-ewi-glass-fibre-mesh-160</t>
  </si>
  <si>
    <t>BDV - BASE COAT WHITE 25 KG - TERM (W)</t>
  </si>
  <si>
    <t>https://magicdepot.ie/bdv-base-coat-white-25-kg</t>
  </si>
  <si>
    <t>BDV - EWI PRIMER 15 kg</t>
  </si>
  <si>
    <t>https://magicdepot.ie/bdv-ewi-primer-14</t>
  </si>
  <si>
    <t>Mesh Corner Bead 100mm x 100mm</t>
  </si>
  <si>
    <t>https://magicdepot.ie/zaku-ewi-pvc-mesh-corner-bead</t>
  </si>
  <si>
    <t xml:space="preserve">ZAKU EWI - BP13 MIDI - MESH FRAME SEAL BEAD WHITE 4mm x 2.5m </t>
  </si>
  <si>
    <t>https://magicdepot.ie/zaku-ewi-pvc-mesh-frame-seal-bead-4mm-x-2-4m</t>
  </si>
  <si>
    <t>ZAKU EWI Spiral Fixings PLUS 20pcs</t>
  </si>
  <si>
    <t>https://magicdepot.ie/zaku-ewi-spiral-fixings-plus-20pcs</t>
  </si>
  <si>
    <t xml:space="preserve">ZAKU EWI F&amp;F EXPANDING FIX GUN FOAM </t>
  </si>
  <si>
    <t>https://magicdepot.ie/zaku-ewi-expanding-foam-f-f</t>
  </si>
  <si>
    <t>ZAKU EWI SAF 30 WINDOW PROTECTION BLUE FOIL 0.6 x100m</t>
  </si>
  <si>
    <t>https://magicdepot.ie/zaku-ewi-saf-30-protection-blue-foil-30-day-600mm</t>
  </si>
  <si>
    <t>RENDER TAPE 48mm x 50m</t>
  </si>
  <si>
    <t>https://magicdepot.ie/render-tape-48mm-x-50m</t>
  </si>
  <si>
    <t>30 DAY TAPE TARP &amp; STUCCO -48mm x 50m</t>
  </si>
  <si>
    <t>https://magicdepot.ie/bdv-60-day-protection-tape-60-day-868</t>
  </si>
  <si>
    <t>MCB- walls</t>
  </si>
  <si>
    <t>BEADS MCB &amp;MFSB windows</t>
  </si>
  <si>
    <t xml:space="preserve">finish coat colour </t>
  </si>
  <si>
    <t>1.0mm</t>
  </si>
  <si>
    <t xml:space="preserve">finish coat  aggregate </t>
  </si>
  <si>
    <t xml:space="preserve">or </t>
  </si>
  <si>
    <t>1.5mm</t>
  </si>
  <si>
    <t>base track</t>
  </si>
  <si>
    <t xml:space="preserve">2.5m lenghts </t>
  </si>
  <si>
    <t>how many down ppipes on house</t>
  </si>
  <si>
    <t>roll</t>
  </si>
  <si>
    <t>bag</t>
  </si>
  <si>
    <t>pcs</t>
  </si>
  <si>
    <t>rolls</t>
  </si>
  <si>
    <t>bags</t>
  </si>
  <si>
    <t>buckets</t>
  </si>
  <si>
    <t>lenghts</t>
  </si>
  <si>
    <t>cans</t>
  </si>
  <si>
    <t xml:space="preserve">please fill all blue cells </t>
  </si>
  <si>
    <t>WIDTH           ( m )</t>
  </si>
  <si>
    <t xml:space="preserve">     WIDTH        ( m )</t>
  </si>
  <si>
    <t xml:space="preserve">      HEIGHT       ( 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</si>
</sst>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* #,##0.00_-;\-&quot;€&quot;* #,##0.00_-;_-&quot;€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3" fontId="0" fillId="5" borderId="1" xfId="1" applyFont="1" applyFill="1" applyBorder="1" applyAlignment="1">
      <alignment horizontal="center" vertical="center"/>
    </xf>
    <xf numFmtId="43" fontId="0" fillId="5" borderId="10" xfId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0" fillId="0" borderId="11" xfId="1" applyFont="1" applyBorder="1" applyAlignment="1">
      <alignment horizontal="center" vertical="center"/>
    </xf>
    <xf numFmtId="43" fontId="3" fillId="2" borderId="8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2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5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164" fontId="3" fillId="2" borderId="0" xfId="3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2" fillId="4" borderId="9" xfId="0" applyNumberFormat="1" applyFont="1" applyFill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/>
    </xf>
    <xf numFmtId="2" fontId="0" fillId="5" borderId="10" xfId="1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2" fontId="2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2" fontId="6" fillId="4" borderId="10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gicdepot.ie/zaku-ewi-sealing-tape-2-10mm-x-12-5m" TargetMode="External"/><Relationship Id="rId13" Type="http://schemas.openxmlformats.org/officeDocument/2006/relationships/hyperlink" Target="https://magicdepot.ie/zaku-ewi-glass-fibre-mesh-160" TargetMode="External"/><Relationship Id="rId18" Type="http://schemas.openxmlformats.org/officeDocument/2006/relationships/hyperlink" Target="https://magicdepot.ie/bdv-60-day-protection-tape-60-day-868" TargetMode="External"/><Relationship Id="rId3" Type="http://schemas.openxmlformats.org/officeDocument/2006/relationships/hyperlink" Target="https://magicdepot.ie/zaku-ewi-pvc-mesh-frame-seal-bead-4mm-x-2-4m" TargetMode="External"/><Relationship Id="rId7" Type="http://schemas.openxmlformats.org/officeDocument/2006/relationships/hyperlink" Target="https://magicdepot.ie/grey-eps-insulation-boards-600-x-1220mm" TargetMode="External"/><Relationship Id="rId12" Type="http://schemas.openxmlformats.org/officeDocument/2006/relationships/hyperlink" Target="https://magicdepot.ie/bdv-base-coat-white-25-kg-987" TargetMode="External"/><Relationship Id="rId17" Type="http://schemas.openxmlformats.org/officeDocument/2006/relationships/hyperlink" Target="https://magicdepot.ie/zaku-ewi-saf-30-protection-blue-foil-30-day-600mm" TargetMode="External"/><Relationship Id="rId2" Type="http://schemas.openxmlformats.org/officeDocument/2006/relationships/hyperlink" Target="https://magicdepot.ie/zaku-ewi-pvc-mesh-corner-bead" TargetMode="External"/><Relationship Id="rId16" Type="http://schemas.openxmlformats.org/officeDocument/2006/relationships/hyperlink" Target="https://magicdepot.ie/render-tape-48mm-x-50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magicdepot.ie/aluminium-base-track" TargetMode="External"/><Relationship Id="rId6" Type="http://schemas.openxmlformats.org/officeDocument/2006/relationships/hyperlink" Target="https://magicdepot.ie/grey-eps-insulation-boards-600-x-1220mm-910" TargetMode="External"/><Relationship Id="rId11" Type="http://schemas.openxmlformats.org/officeDocument/2006/relationships/hyperlink" Target="https://magicdepot.ie/bdv-base-coat-white-25-kg" TargetMode="External"/><Relationship Id="rId5" Type="http://schemas.openxmlformats.org/officeDocument/2006/relationships/hyperlink" Target="https://magicdepot.ie/ewi-tools-accessories?p=2" TargetMode="External"/><Relationship Id="rId15" Type="http://schemas.openxmlformats.org/officeDocument/2006/relationships/hyperlink" Target="https://magicdepot.ie/eps-fixings-with-metal-pin-and-plastic-head-100no" TargetMode="External"/><Relationship Id="rId10" Type="http://schemas.openxmlformats.org/officeDocument/2006/relationships/hyperlink" Target="https://magicdepot.ie/zaku-ewi-expanding-foam-f-f" TargetMode="External"/><Relationship Id="rId19" Type="http://schemas.openxmlformats.org/officeDocument/2006/relationships/hyperlink" Target="https://magicdepot.ie/bdv-ewi-primer-14" TargetMode="External"/><Relationship Id="rId4" Type="http://schemas.openxmlformats.org/officeDocument/2006/relationships/hyperlink" Target="https://magicdepot.ie/zaku-ewi-pvc-mesh-base-track-drip-bead-x-2-5m-965" TargetMode="External"/><Relationship Id="rId9" Type="http://schemas.openxmlformats.org/officeDocument/2006/relationships/hyperlink" Target="https://magicdepot.ie/hydroflex-d1-20kg-1" TargetMode="External"/><Relationship Id="rId14" Type="http://schemas.openxmlformats.org/officeDocument/2006/relationships/hyperlink" Target="https://magicdepot.ie/zaku-ewi-spiral-fixings-plus-20p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9CD6-F55E-4174-8AE7-B7BA0D00D754}">
  <dimension ref="A1:W54"/>
  <sheetViews>
    <sheetView tabSelected="1" zoomScale="68" zoomScaleNormal="68" workbookViewId="0">
      <selection activeCell="C11" sqref="C11"/>
    </sheetView>
  </sheetViews>
  <sheetFormatPr defaultColWidth="8.85546875" defaultRowHeight="15" x14ac:dyDescent="0.25"/>
  <cols>
    <col min="1" max="1" width="16.140625" style="1" customWidth="1"/>
    <col min="2" max="2" width="30" style="28" customWidth="1"/>
    <col min="3" max="3" width="15.85546875" style="5" customWidth="1"/>
    <col min="4" max="4" width="9.7109375" style="58" hidden="1" customWidth="1"/>
    <col min="5" max="5" width="15.5703125" style="1" customWidth="1"/>
    <col min="6" max="7" width="9.28515625" style="1" customWidth="1"/>
    <col min="8" max="8" width="8.85546875" style="38" customWidth="1"/>
    <col min="9" max="9" width="9.28515625" style="25" customWidth="1"/>
    <col min="10" max="12" width="14.42578125" style="1" customWidth="1"/>
    <col min="13" max="13" width="7" style="1" customWidth="1"/>
    <col min="14" max="14" width="14.28515625" style="1" customWidth="1"/>
    <col min="15" max="15" width="13.140625" style="1" customWidth="1"/>
    <col min="16" max="16" width="14.42578125" style="1" customWidth="1"/>
    <col min="17" max="18" width="6.7109375" style="1" customWidth="1"/>
    <col min="19" max="19" width="20.5703125" style="17" hidden="1" customWidth="1"/>
    <col min="20" max="22" width="8.85546875" style="1" hidden="1" customWidth="1"/>
    <col min="23" max="23" width="11.42578125" style="1" hidden="1" customWidth="1"/>
    <col min="24" max="57" width="8.85546875" style="1" customWidth="1"/>
    <col min="58" max="16384" width="8.85546875" style="1"/>
  </cols>
  <sheetData>
    <row r="1" spans="1:23" x14ac:dyDescent="0.25">
      <c r="C1" s="66" t="s">
        <v>70</v>
      </c>
      <c r="D1" s="67"/>
      <c r="E1" s="68"/>
    </row>
    <row r="2" spans="1:23" ht="15.75" thickBot="1" x14ac:dyDescent="0.3"/>
    <row r="3" spans="1:23" ht="15.75" thickBot="1" x14ac:dyDescent="0.3">
      <c r="A3" s="44"/>
      <c r="B3" s="45" t="s">
        <v>54</v>
      </c>
      <c r="C3" s="46"/>
      <c r="D3" s="59"/>
      <c r="E3" s="47"/>
      <c r="F3" s="48" t="s">
        <v>56</v>
      </c>
      <c r="G3" s="49" t="s">
        <v>55</v>
      </c>
      <c r="H3" s="46"/>
      <c r="I3" s="1"/>
      <c r="J3" s="17"/>
      <c r="S3" s="1"/>
    </row>
    <row r="4" spans="1:23" ht="15.75" thickBot="1" x14ac:dyDescent="0.3">
      <c r="B4" s="50"/>
      <c r="C4" s="50"/>
      <c r="D4" s="59"/>
      <c r="E4" s="1" t="s">
        <v>57</v>
      </c>
      <c r="F4" s="50"/>
      <c r="H4" s="1"/>
      <c r="I4" s="1"/>
      <c r="J4" s="17"/>
      <c r="S4" s="1"/>
    </row>
    <row r="5" spans="1:23" ht="15.75" thickBot="1" x14ac:dyDescent="0.3">
      <c r="B5" s="43" t="s">
        <v>61</v>
      </c>
      <c r="C5" s="57"/>
      <c r="D5" s="59"/>
      <c r="E5" s="47"/>
      <c r="F5" s="48" t="s">
        <v>56</v>
      </c>
      <c r="G5" s="49" t="s">
        <v>58</v>
      </c>
      <c r="H5" s="46"/>
      <c r="I5" s="1"/>
      <c r="J5" s="17"/>
      <c r="S5" s="1"/>
    </row>
    <row r="6" spans="1:23" x14ac:dyDescent="0.25">
      <c r="B6" s="1"/>
      <c r="C6" s="53"/>
      <c r="D6" s="59"/>
      <c r="F6" s="50"/>
      <c r="H6" s="1"/>
      <c r="I6" s="1"/>
      <c r="J6" s="69"/>
      <c r="S6" s="1"/>
    </row>
    <row r="7" spans="1:23" x14ac:dyDescent="0.25">
      <c r="B7" s="1"/>
      <c r="C7" s="53"/>
      <c r="D7" s="59"/>
      <c r="F7" s="50"/>
      <c r="H7" s="1"/>
      <c r="I7" s="1"/>
      <c r="J7" s="69"/>
      <c r="S7" s="1"/>
    </row>
    <row r="8" spans="1:23" s="2" customFormat="1" ht="21" x14ac:dyDescent="0.25">
      <c r="B8" s="27"/>
      <c r="C8" s="3" t="s">
        <v>0</v>
      </c>
      <c r="D8" s="60"/>
      <c r="J8" s="3" t="s">
        <v>1</v>
      </c>
      <c r="O8" s="3" t="s">
        <v>2</v>
      </c>
      <c r="S8" s="16"/>
    </row>
    <row r="9" spans="1:23" ht="15.75" thickBot="1" x14ac:dyDescent="0.3">
      <c r="I9" s="1"/>
      <c r="J9" s="4"/>
    </row>
    <row r="10" spans="1:23" s="6" customFormat="1" ht="69.75" customHeight="1" x14ac:dyDescent="0.25">
      <c r="B10" s="22"/>
      <c r="C10" s="61" t="s">
        <v>72</v>
      </c>
      <c r="D10" s="61" t="s">
        <v>71</v>
      </c>
      <c r="E10" s="61" t="s">
        <v>73</v>
      </c>
      <c r="F10" s="10" t="s">
        <v>3</v>
      </c>
      <c r="G10" s="33"/>
      <c r="I10" s="8"/>
      <c r="J10" s="9" t="s">
        <v>4</v>
      </c>
      <c r="K10" s="9" t="s">
        <v>5</v>
      </c>
      <c r="L10" s="10" t="s">
        <v>6</v>
      </c>
      <c r="O10" s="8" t="s">
        <v>7</v>
      </c>
      <c r="P10" s="15" t="s">
        <v>8</v>
      </c>
      <c r="S10" s="18" t="s">
        <v>53</v>
      </c>
      <c r="U10" s="37" t="s">
        <v>52</v>
      </c>
      <c r="W10" s="37" t="s">
        <v>59</v>
      </c>
    </row>
    <row r="11" spans="1:23" x14ac:dyDescent="0.25">
      <c r="B11" s="23">
        <v>1</v>
      </c>
      <c r="C11" s="62"/>
      <c r="E11" s="29"/>
      <c r="F11" s="12">
        <f t="shared" ref="F11:F30" si="0">C11*E11</f>
        <v>0</v>
      </c>
      <c r="G11" s="34"/>
      <c r="I11" s="11">
        <v>1</v>
      </c>
      <c r="J11" s="29"/>
      <c r="K11" s="29"/>
      <c r="L11" s="12">
        <f t="shared" ref="L11:L30" si="1">J11*K11</f>
        <v>0</v>
      </c>
      <c r="O11" s="31"/>
      <c r="P11" s="12">
        <f t="shared" ref="P11:P30" si="2">J11*O11/1000</f>
        <v>0</v>
      </c>
      <c r="S11" s="36">
        <f t="shared" ref="S11:S30" si="3">C11+2*E11</f>
        <v>0</v>
      </c>
      <c r="U11" s="53">
        <f t="shared" ref="U11:U30" si="4">K11</f>
        <v>0</v>
      </c>
      <c r="W11" s="55">
        <f t="shared" ref="W11:W30" si="5">J11</f>
        <v>0</v>
      </c>
    </row>
    <row r="12" spans="1:23" x14ac:dyDescent="0.25">
      <c r="B12" s="23">
        <v>2</v>
      </c>
      <c r="C12" s="62"/>
      <c r="E12" s="29"/>
      <c r="F12" s="12">
        <f t="shared" si="0"/>
        <v>0</v>
      </c>
      <c r="G12" s="34"/>
      <c r="I12" s="11">
        <v>2</v>
      </c>
      <c r="J12" s="29"/>
      <c r="K12" s="29"/>
      <c r="L12" s="12">
        <f t="shared" si="1"/>
        <v>0</v>
      </c>
      <c r="O12" s="31"/>
      <c r="P12" s="12">
        <f t="shared" si="2"/>
        <v>0</v>
      </c>
      <c r="S12" s="36">
        <f t="shared" si="3"/>
        <v>0</v>
      </c>
      <c r="U12" s="53">
        <f t="shared" si="4"/>
        <v>0</v>
      </c>
      <c r="W12" s="55">
        <f t="shared" si="5"/>
        <v>0</v>
      </c>
    </row>
    <row r="13" spans="1:23" x14ac:dyDescent="0.25">
      <c r="B13" s="23">
        <v>3</v>
      </c>
      <c r="C13" s="62"/>
      <c r="E13" s="29"/>
      <c r="F13" s="12">
        <f t="shared" si="0"/>
        <v>0</v>
      </c>
      <c r="G13" s="34"/>
      <c r="I13" s="11">
        <v>3</v>
      </c>
      <c r="J13" s="29"/>
      <c r="K13" s="29"/>
      <c r="L13" s="12">
        <f t="shared" si="1"/>
        <v>0</v>
      </c>
      <c r="O13" s="31"/>
      <c r="P13" s="12">
        <f t="shared" si="2"/>
        <v>0</v>
      </c>
      <c r="S13" s="36">
        <f t="shared" si="3"/>
        <v>0</v>
      </c>
      <c r="U13" s="53">
        <f t="shared" si="4"/>
        <v>0</v>
      </c>
      <c r="W13" s="55">
        <f t="shared" si="5"/>
        <v>0</v>
      </c>
    </row>
    <row r="14" spans="1:23" x14ac:dyDescent="0.25">
      <c r="B14" s="23">
        <v>4</v>
      </c>
      <c r="C14" s="62"/>
      <c r="E14" s="29"/>
      <c r="F14" s="12">
        <f t="shared" si="0"/>
        <v>0</v>
      </c>
      <c r="G14" s="34"/>
      <c r="I14" s="11">
        <v>4</v>
      </c>
      <c r="J14" s="29"/>
      <c r="K14" s="29"/>
      <c r="L14" s="12">
        <f t="shared" si="1"/>
        <v>0</v>
      </c>
      <c r="O14" s="31"/>
      <c r="P14" s="12">
        <f t="shared" si="2"/>
        <v>0</v>
      </c>
      <c r="S14" s="36">
        <f t="shared" si="3"/>
        <v>0</v>
      </c>
      <c r="U14" s="53">
        <f t="shared" si="4"/>
        <v>0</v>
      </c>
      <c r="W14" s="55">
        <f t="shared" si="5"/>
        <v>0</v>
      </c>
    </row>
    <row r="15" spans="1:23" x14ac:dyDescent="0.25">
      <c r="B15" s="23">
        <v>5</v>
      </c>
      <c r="C15" s="62"/>
      <c r="E15" s="29"/>
      <c r="F15" s="12">
        <f t="shared" si="0"/>
        <v>0</v>
      </c>
      <c r="G15" s="34"/>
      <c r="I15" s="11">
        <v>5</v>
      </c>
      <c r="J15" s="29"/>
      <c r="K15" s="29"/>
      <c r="L15" s="12">
        <f t="shared" si="1"/>
        <v>0</v>
      </c>
      <c r="O15" s="31"/>
      <c r="P15" s="12">
        <f t="shared" si="2"/>
        <v>0</v>
      </c>
      <c r="S15" s="36">
        <f t="shared" si="3"/>
        <v>0</v>
      </c>
      <c r="U15" s="53">
        <f t="shared" si="4"/>
        <v>0</v>
      </c>
      <c r="W15" s="55">
        <f t="shared" si="5"/>
        <v>0</v>
      </c>
    </row>
    <row r="16" spans="1:23" x14ac:dyDescent="0.25">
      <c r="B16" s="23">
        <v>6</v>
      </c>
      <c r="C16" s="62"/>
      <c r="E16" s="29"/>
      <c r="F16" s="12">
        <f t="shared" si="0"/>
        <v>0</v>
      </c>
      <c r="G16" s="34"/>
      <c r="I16" s="11">
        <v>6</v>
      </c>
      <c r="J16" s="29"/>
      <c r="K16" s="29"/>
      <c r="L16" s="12">
        <f t="shared" si="1"/>
        <v>0</v>
      </c>
      <c r="O16" s="31"/>
      <c r="P16" s="12">
        <f t="shared" si="2"/>
        <v>0</v>
      </c>
      <c r="S16" s="36">
        <f t="shared" si="3"/>
        <v>0</v>
      </c>
      <c r="U16" s="53">
        <f t="shared" si="4"/>
        <v>0</v>
      </c>
      <c r="W16" s="55">
        <f t="shared" si="5"/>
        <v>0</v>
      </c>
    </row>
    <row r="17" spans="2:23" x14ac:dyDescent="0.25">
      <c r="B17" s="23">
        <v>7</v>
      </c>
      <c r="C17" s="62"/>
      <c r="E17" s="29"/>
      <c r="F17" s="12">
        <f t="shared" si="0"/>
        <v>0</v>
      </c>
      <c r="G17" s="34"/>
      <c r="I17" s="11">
        <v>7</v>
      </c>
      <c r="J17" s="29"/>
      <c r="K17" s="29"/>
      <c r="L17" s="12">
        <f t="shared" si="1"/>
        <v>0</v>
      </c>
      <c r="O17" s="31"/>
      <c r="P17" s="12">
        <f t="shared" si="2"/>
        <v>0</v>
      </c>
      <c r="S17" s="36">
        <f t="shared" si="3"/>
        <v>0</v>
      </c>
      <c r="U17" s="53">
        <f t="shared" si="4"/>
        <v>0</v>
      </c>
      <c r="W17" s="55">
        <f t="shared" si="5"/>
        <v>0</v>
      </c>
    </row>
    <row r="18" spans="2:23" x14ac:dyDescent="0.25">
      <c r="B18" s="23">
        <v>8</v>
      </c>
      <c r="C18" s="62"/>
      <c r="E18" s="29"/>
      <c r="F18" s="12">
        <f t="shared" si="0"/>
        <v>0</v>
      </c>
      <c r="G18" s="34"/>
      <c r="I18" s="11">
        <v>8</v>
      </c>
      <c r="J18" s="29"/>
      <c r="K18" s="29"/>
      <c r="L18" s="12">
        <f t="shared" si="1"/>
        <v>0</v>
      </c>
      <c r="O18" s="31"/>
      <c r="P18" s="12">
        <f t="shared" si="2"/>
        <v>0</v>
      </c>
      <c r="S18" s="36">
        <f t="shared" si="3"/>
        <v>0</v>
      </c>
      <c r="U18" s="53">
        <f t="shared" si="4"/>
        <v>0</v>
      </c>
      <c r="W18" s="55">
        <f t="shared" si="5"/>
        <v>0</v>
      </c>
    </row>
    <row r="19" spans="2:23" x14ac:dyDescent="0.25">
      <c r="B19" s="23">
        <v>9</v>
      </c>
      <c r="C19" s="62"/>
      <c r="E19" s="29"/>
      <c r="F19" s="12">
        <f t="shared" si="0"/>
        <v>0</v>
      </c>
      <c r="G19" s="34"/>
      <c r="I19" s="11">
        <v>9</v>
      </c>
      <c r="J19" s="29"/>
      <c r="K19" s="29"/>
      <c r="L19" s="12">
        <f t="shared" si="1"/>
        <v>0</v>
      </c>
      <c r="O19" s="31"/>
      <c r="P19" s="12">
        <f t="shared" si="2"/>
        <v>0</v>
      </c>
      <c r="S19" s="36">
        <f t="shared" si="3"/>
        <v>0</v>
      </c>
      <c r="U19" s="53">
        <f t="shared" si="4"/>
        <v>0</v>
      </c>
      <c r="W19" s="55">
        <f t="shared" si="5"/>
        <v>0</v>
      </c>
    </row>
    <row r="20" spans="2:23" x14ac:dyDescent="0.25">
      <c r="B20" s="23">
        <v>10</v>
      </c>
      <c r="C20" s="62"/>
      <c r="E20" s="29"/>
      <c r="F20" s="12">
        <f t="shared" si="0"/>
        <v>0</v>
      </c>
      <c r="G20" s="34"/>
      <c r="I20" s="11">
        <v>10</v>
      </c>
      <c r="J20" s="29"/>
      <c r="K20" s="29"/>
      <c r="L20" s="12">
        <f t="shared" si="1"/>
        <v>0</v>
      </c>
      <c r="O20" s="31"/>
      <c r="P20" s="12">
        <f t="shared" si="2"/>
        <v>0</v>
      </c>
      <c r="S20" s="36">
        <f t="shared" si="3"/>
        <v>0</v>
      </c>
      <c r="U20" s="53">
        <f t="shared" si="4"/>
        <v>0</v>
      </c>
      <c r="W20" s="55">
        <f t="shared" si="5"/>
        <v>0</v>
      </c>
    </row>
    <row r="21" spans="2:23" x14ac:dyDescent="0.25">
      <c r="B21" s="23">
        <v>11</v>
      </c>
      <c r="C21" s="62"/>
      <c r="E21" s="29"/>
      <c r="F21" s="12">
        <f t="shared" si="0"/>
        <v>0</v>
      </c>
      <c r="G21" s="34"/>
      <c r="I21" s="11">
        <v>11</v>
      </c>
      <c r="J21" s="29"/>
      <c r="K21" s="29"/>
      <c r="L21" s="12">
        <f t="shared" si="1"/>
        <v>0</v>
      </c>
      <c r="O21" s="31"/>
      <c r="P21" s="12">
        <f t="shared" si="2"/>
        <v>0</v>
      </c>
      <c r="S21" s="36">
        <f t="shared" si="3"/>
        <v>0</v>
      </c>
      <c r="U21" s="53">
        <f t="shared" si="4"/>
        <v>0</v>
      </c>
      <c r="W21" s="55">
        <f t="shared" si="5"/>
        <v>0</v>
      </c>
    </row>
    <row r="22" spans="2:23" x14ac:dyDescent="0.25">
      <c r="B22" s="23">
        <v>12</v>
      </c>
      <c r="C22" s="62"/>
      <c r="E22" s="29"/>
      <c r="F22" s="12">
        <f t="shared" si="0"/>
        <v>0</v>
      </c>
      <c r="G22" s="34"/>
      <c r="I22" s="11">
        <v>12</v>
      </c>
      <c r="J22" s="29"/>
      <c r="K22" s="29"/>
      <c r="L22" s="12">
        <f t="shared" si="1"/>
        <v>0</v>
      </c>
      <c r="O22" s="31"/>
      <c r="P22" s="12">
        <f t="shared" si="2"/>
        <v>0</v>
      </c>
      <c r="S22" s="36">
        <f t="shared" si="3"/>
        <v>0</v>
      </c>
      <c r="U22" s="53">
        <f t="shared" si="4"/>
        <v>0</v>
      </c>
      <c r="W22" s="55">
        <f t="shared" si="5"/>
        <v>0</v>
      </c>
    </row>
    <row r="23" spans="2:23" x14ac:dyDescent="0.25">
      <c r="B23" s="23">
        <v>13</v>
      </c>
      <c r="C23" s="62"/>
      <c r="E23" s="29"/>
      <c r="F23" s="12">
        <f t="shared" si="0"/>
        <v>0</v>
      </c>
      <c r="G23" s="34"/>
      <c r="I23" s="11">
        <v>13</v>
      </c>
      <c r="J23" s="29"/>
      <c r="K23" s="29"/>
      <c r="L23" s="12">
        <f t="shared" si="1"/>
        <v>0</v>
      </c>
      <c r="O23" s="31"/>
      <c r="P23" s="12">
        <f t="shared" si="2"/>
        <v>0</v>
      </c>
      <c r="S23" s="36">
        <f t="shared" si="3"/>
        <v>0</v>
      </c>
      <c r="U23" s="53">
        <f t="shared" si="4"/>
        <v>0</v>
      </c>
      <c r="W23" s="55">
        <f t="shared" si="5"/>
        <v>0</v>
      </c>
    </row>
    <row r="24" spans="2:23" x14ac:dyDescent="0.25">
      <c r="B24" s="23">
        <v>14</v>
      </c>
      <c r="C24" s="62"/>
      <c r="E24" s="29"/>
      <c r="F24" s="12">
        <f t="shared" si="0"/>
        <v>0</v>
      </c>
      <c r="G24" s="34"/>
      <c r="I24" s="11">
        <v>14</v>
      </c>
      <c r="J24" s="29"/>
      <c r="K24" s="29"/>
      <c r="L24" s="12">
        <f t="shared" si="1"/>
        <v>0</v>
      </c>
      <c r="O24" s="31"/>
      <c r="P24" s="12">
        <f t="shared" si="2"/>
        <v>0</v>
      </c>
      <c r="S24" s="36">
        <f t="shared" si="3"/>
        <v>0</v>
      </c>
      <c r="U24" s="53">
        <f t="shared" si="4"/>
        <v>0</v>
      </c>
      <c r="W24" s="55">
        <f t="shared" si="5"/>
        <v>0</v>
      </c>
    </row>
    <row r="25" spans="2:23" x14ac:dyDescent="0.25">
      <c r="B25" s="23">
        <v>15</v>
      </c>
      <c r="C25" s="62"/>
      <c r="E25" s="29"/>
      <c r="F25" s="12">
        <f t="shared" si="0"/>
        <v>0</v>
      </c>
      <c r="G25" s="34"/>
      <c r="I25" s="11">
        <v>15</v>
      </c>
      <c r="J25" s="29"/>
      <c r="K25" s="29"/>
      <c r="L25" s="12">
        <f t="shared" si="1"/>
        <v>0</v>
      </c>
      <c r="O25" s="31"/>
      <c r="P25" s="12">
        <f t="shared" si="2"/>
        <v>0</v>
      </c>
      <c r="S25" s="36">
        <f t="shared" si="3"/>
        <v>0</v>
      </c>
      <c r="U25" s="53">
        <f t="shared" si="4"/>
        <v>0</v>
      </c>
      <c r="W25" s="55">
        <f t="shared" si="5"/>
        <v>0</v>
      </c>
    </row>
    <row r="26" spans="2:23" x14ac:dyDescent="0.25">
      <c r="B26" s="23">
        <v>16</v>
      </c>
      <c r="C26" s="62"/>
      <c r="E26" s="29"/>
      <c r="F26" s="12">
        <f t="shared" si="0"/>
        <v>0</v>
      </c>
      <c r="G26" s="34"/>
      <c r="I26" s="11">
        <v>16</v>
      </c>
      <c r="J26" s="29"/>
      <c r="K26" s="29"/>
      <c r="L26" s="12">
        <f t="shared" si="1"/>
        <v>0</v>
      </c>
      <c r="O26" s="31"/>
      <c r="P26" s="12">
        <f t="shared" si="2"/>
        <v>0</v>
      </c>
      <c r="S26" s="36">
        <f t="shared" si="3"/>
        <v>0</v>
      </c>
      <c r="U26" s="53">
        <f t="shared" si="4"/>
        <v>0</v>
      </c>
      <c r="W26" s="55">
        <f t="shared" si="5"/>
        <v>0</v>
      </c>
    </row>
    <row r="27" spans="2:23" x14ac:dyDescent="0.25">
      <c r="B27" s="23">
        <v>17</v>
      </c>
      <c r="C27" s="62"/>
      <c r="E27" s="29"/>
      <c r="F27" s="12">
        <f t="shared" si="0"/>
        <v>0</v>
      </c>
      <c r="G27" s="34"/>
      <c r="I27" s="11">
        <v>17</v>
      </c>
      <c r="J27" s="29"/>
      <c r="K27" s="29"/>
      <c r="L27" s="12">
        <f t="shared" si="1"/>
        <v>0</v>
      </c>
      <c r="O27" s="31"/>
      <c r="P27" s="12">
        <f t="shared" si="2"/>
        <v>0</v>
      </c>
      <c r="S27" s="36">
        <f t="shared" si="3"/>
        <v>0</v>
      </c>
      <c r="U27" s="53">
        <f t="shared" si="4"/>
        <v>0</v>
      </c>
      <c r="W27" s="55">
        <f t="shared" si="5"/>
        <v>0</v>
      </c>
    </row>
    <row r="28" spans="2:23" x14ac:dyDescent="0.25">
      <c r="B28" s="23">
        <v>18</v>
      </c>
      <c r="C28" s="62"/>
      <c r="E28" s="29"/>
      <c r="F28" s="12">
        <f t="shared" si="0"/>
        <v>0</v>
      </c>
      <c r="G28" s="34"/>
      <c r="I28" s="11">
        <v>18</v>
      </c>
      <c r="J28" s="29"/>
      <c r="K28" s="29"/>
      <c r="L28" s="12">
        <f t="shared" si="1"/>
        <v>0</v>
      </c>
      <c r="O28" s="31"/>
      <c r="P28" s="12">
        <f t="shared" si="2"/>
        <v>0</v>
      </c>
      <c r="S28" s="36">
        <f t="shared" si="3"/>
        <v>0</v>
      </c>
      <c r="U28" s="53">
        <f t="shared" si="4"/>
        <v>0</v>
      </c>
      <c r="W28" s="55">
        <f t="shared" si="5"/>
        <v>0</v>
      </c>
    </row>
    <row r="29" spans="2:23" x14ac:dyDescent="0.25">
      <c r="B29" s="23">
        <v>19</v>
      </c>
      <c r="C29" s="62"/>
      <c r="E29" s="29"/>
      <c r="F29" s="12">
        <f t="shared" si="0"/>
        <v>0</v>
      </c>
      <c r="G29" s="34"/>
      <c r="I29" s="11">
        <v>19</v>
      </c>
      <c r="J29" s="29"/>
      <c r="K29" s="29"/>
      <c r="L29" s="12">
        <f t="shared" si="1"/>
        <v>0</v>
      </c>
      <c r="O29" s="31"/>
      <c r="P29" s="12">
        <f t="shared" si="2"/>
        <v>0</v>
      </c>
      <c r="S29" s="36">
        <f t="shared" si="3"/>
        <v>0</v>
      </c>
      <c r="U29" s="53">
        <f t="shared" si="4"/>
        <v>0</v>
      </c>
      <c r="W29" s="55">
        <f t="shared" si="5"/>
        <v>0</v>
      </c>
    </row>
    <row r="30" spans="2:23" ht="15.75" thickBot="1" x14ac:dyDescent="0.3">
      <c r="B30" s="24">
        <v>20</v>
      </c>
      <c r="C30" s="63"/>
      <c r="E30" s="30"/>
      <c r="F30" s="12">
        <f t="shared" si="0"/>
        <v>0</v>
      </c>
      <c r="G30" s="34"/>
      <c r="I30" s="13">
        <v>20</v>
      </c>
      <c r="J30" s="30"/>
      <c r="K30" s="30"/>
      <c r="L30" s="14">
        <f t="shared" si="1"/>
        <v>0</v>
      </c>
      <c r="O30" s="32"/>
      <c r="P30" s="14">
        <f t="shared" si="2"/>
        <v>0</v>
      </c>
      <c r="S30" s="36">
        <f t="shared" si="3"/>
        <v>0</v>
      </c>
      <c r="U30" s="53">
        <f t="shared" si="4"/>
        <v>0</v>
      </c>
      <c r="W30" s="55">
        <f t="shared" si="5"/>
        <v>0</v>
      </c>
    </row>
    <row r="31" spans="2:23" s="2" customFormat="1" ht="21" x14ac:dyDescent="0.25">
      <c r="B31" s="27"/>
      <c r="C31" s="3"/>
      <c r="D31" s="64"/>
      <c r="E31" s="7" t="s">
        <v>9</v>
      </c>
      <c r="F31" s="35">
        <f>SUM(F11:F30)</f>
        <v>0</v>
      </c>
      <c r="G31" s="3" t="s">
        <v>10</v>
      </c>
      <c r="I31" s="26"/>
      <c r="K31" s="7" t="s">
        <v>11</v>
      </c>
      <c r="L31" s="35">
        <f>SUM(L11:L30)</f>
        <v>0</v>
      </c>
      <c r="M31" s="51" t="s">
        <v>10</v>
      </c>
      <c r="O31" s="7" t="s">
        <v>12</v>
      </c>
      <c r="P31" s="52">
        <f>SUM(P11:P30)</f>
        <v>0</v>
      </c>
      <c r="Q31" s="51" t="s">
        <v>10</v>
      </c>
      <c r="R31" s="51"/>
      <c r="S31" s="19">
        <f>SUM(S11:S30)</f>
        <v>0</v>
      </c>
      <c r="U31" s="54">
        <f>SUM(U11:U30)</f>
        <v>0</v>
      </c>
      <c r="W31" s="56">
        <f>SUM(W11:W30)</f>
        <v>0</v>
      </c>
    </row>
    <row r="35" spans="2:19" ht="15.75" thickBot="1" x14ac:dyDescent="0.3">
      <c r="K35" s="39"/>
      <c r="L35" s="38"/>
      <c r="M35" s="38"/>
      <c r="N35" s="38"/>
    </row>
    <row r="36" spans="2:19" ht="30" x14ac:dyDescent="0.25">
      <c r="B36" s="40" t="s">
        <v>13</v>
      </c>
      <c r="C36" s="70">
        <f>ROUNDUP(D36,0)</f>
        <v>0</v>
      </c>
      <c r="D36" s="71">
        <f>(D42+D37)*5/25</f>
        <v>0</v>
      </c>
      <c r="E36" s="72" t="s">
        <v>14</v>
      </c>
      <c r="F36" s="39" t="s">
        <v>15</v>
      </c>
      <c r="G36" s="39"/>
      <c r="K36" s="39"/>
      <c r="L36" s="38"/>
      <c r="M36" s="38"/>
      <c r="N36" s="38"/>
      <c r="S36" s="1"/>
    </row>
    <row r="37" spans="2:19" ht="30" x14ac:dyDescent="0.25">
      <c r="B37" s="41" t="s">
        <v>16</v>
      </c>
      <c r="C37" s="21">
        <f t="shared" ref="C37:C51" si="6">ROUNDUP(D37,0)</f>
        <v>0</v>
      </c>
      <c r="D37" s="65">
        <f>P31*1.1</f>
        <v>0</v>
      </c>
      <c r="E37" s="73" t="s">
        <v>10</v>
      </c>
      <c r="F37" s="39" t="s">
        <v>17</v>
      </c>
      <c r="G37" s="39"/>
      <c r="K37" s="39"/>
      <c r="L37" s="38"/>
      <c r="M37" s="38"/>
      <c r="N37" s="38"/>
      <c r="S37" s="1"/>
    </row>
    <row r="38" spans="2:19" ht="30" x14ac:dyDescent="0.25">
      <c r="B38" s="41" t="s">
        <v>18</v>
      </c>
      <c r="C38" s="21">
        <f t="shared" si="6"/>
        <v>0</v>
      </c>
      <c r="D38" s="65">
        <f>W31/2.5*1.1</f>
        <v>0</v>
      </c>
      <c r="E38" s="73" t="s">
        <v>60</v>
      </c>
      <c r="F38" s="39" t="s">
        <v>19</v>
      </c>
      <c r="G38" s="39"/>
      <c r="K38" s="39"/>
      <c r="L38" s="38"/>
      <c r="M38" s="38"/>
      <c r="N38" s="38"/>
      <c r="S38" s="1"/>
    </row>
    <row r="39" spans="2:19" ht="45" x14ac:dyDescent="0.25">
      <c r="B39" s="41" t="s">
        <v>20</v>
      </c>
      <c r="C39" s="21">
        <f t="shared" si="6"/>
        <v>0</v>
      </c>
      <c r="D39" s="65">
        <f>D38</f>
        <v>0</v>
      </c>
      <c r="E39" s="73" t="s">
        <v>60</v>
      </c>
      <c r="F39" s="39" t="s">
        <v>21</v>
      </c>
      <c r="G39" s="39"/>
      <c r="K39" s="39"/>
      <c r="L39" s="38"/>
      <c r="M39" s="38"/>
      <c r="N39" s="38"/>
      <c r="S39" s="1"/>
    </row>
    <row r="40" spans="2:19" ht="30" x14ac:dyDescent="0.25">
      <c r="B40" s="41" t="s">
        <v>22</v>
      </c>
      <c r="C40" s="21">
        <f t="shared" si="6"/>
        <v>0</v>
      </c>
      <c r="D40" s="65">
        <f>S31/12.5</f>
        <v>0</v>
      </c>
      <c r="E40" s="73" t="s">
        <v>62</v>
      </c>
      <c r="F40" s="39" t="s">
        <v>23</v>
      </c>
      <c r="G40" s="39"/>
      <c r="K40" s="39"/>
      <c r="L40" s="38"/>
      <c r="M40" s="38"/>
      <c r="N40" s="38"/>
      <c r="S40" s="1"/>
    </row>
    <row r="41" spans="2:19" ht="30" x14ac:dyDescent="0.25">
      <c r="B41" s="41" t="s">
        <v>24</v>
      </c>
      <c r="C41" s="21">
        <f t="shared" si="6"/>
        <v>0</v>
      </c>
      <c r="D41" s="65">
        <f>C37/10</f>
        <v>0</v>
      </c>
      <c r="E41" s="73" t="s">
        <v>63</v>
      </c>
      <c r="F41" s="39" t="s">
        <v>25</v>
      </c>
      <c r="G41" s="39"/>
      <c r="K41" s="39"/>
      <c r="L41" s="38"/>
      <c r="M41" s="38"/>
      <c r="N41" s="38"/>
      <c r="S41" s="1"/>
    </row>
    <row r="42" spans="2:19" ht="30" x14ac:dyDescent="0.25">
      <c r="B42" s="41" t="s">
        <v>26</v>
      </c>
      <c r="C42" s="21">
        <f t="shared" si="6"/>
        <v>0</v>
      </c>
      <c r="D42" s="65">
        <f>(L31-F31)*1.1</f>
        <v>0</v>
      </c>
      <c r="E42" s="73" t="s">
        <v>10</v>
      </c>
      <c r="F42" s="39" t="s">
        <v>27</v>
      </c>
      <c r="G42" s="39"/>
      <c r="K42" s="39"/>
      <c r="L42" s="38"/>
      <c r="M42" s="38"/>
      <c r="N42" s="38"/>
      <c r="S42" s="1"/>
    </row>
    <row r="43" spans="2:19" ht="30" x14ac:dyDescent="0.25">
      <c r="B43" s="41" t="s">
        <v>28</v>
      </c>
      <c r="C43" s="21">
        <f t="shared" si="6"/>
        <v>0</v>
      </c>
      <c r="D43" s="65">
        <f>D44/2</f>
        <v>0</v>
      </c>
      <c r="E43" s="73" t="s">
        <v>63</v>
      </c>
      <c r="F43" s="39" t="s">
        <v>29</v>
      </c>
      <c r="G43" s="39"/>
      <c r="K43" s="39"/>
      <c r="L43" s="38"/>
      <c r="M43" s="38"/>
      <c r="N43" s="38"/>
      <c r="S43" s="1"/>
    </row>
    <row r="44" spans="2:19" x14ac:dyDescent="0.25">
      <c r="B44" s="41" t="s">
        <v>30</v>
      </c>
      <c r="C44" s="21">
        <f t="shared" si="6"/>
        <v>0</v>
      </c>
      <c r="D44" s="65">
        <f>D42*6/100</f>
        <v>0</v>
      </c>
      <c r="E44" s="73" t="s">
        <v>64</v>
      </c>
      <c r="F44" s="39" t="s">
        <v>31</v>
      </c>
      <c r="G44" s="39"/>
      <c r="K44" s="39"/>
      <c r="L44" s="38"/>
      <c r="M44" s="38"/>
      <c r="N44" s="38"/>
      <c r="S44" s="1"/>
    </row>
    <row r="45" spans="2:19" ht="30" x14ac:dyDescent="0.25">
      <c r="B45" s="41" t="s">
        <v>32</v>
      </c>
      <c r="C45" s="21">
        <f t="shared" si="6"/>
        <v>0</v>
      </c>
      <c r="D45" s="65">
        <f>(D42+D37)/50*1.15</f>
        <v>0</v>
      </c>
      <c r="E45" s="73" t="s">
        <v>65</v>
      </c>
      <c r="F45" s="39" t="s">
        <v>33</v>
      </c>
      <c r="G45" s="39"/>
      <c r="K45" s="39"/>
      <c r="L45" s="38"/>
      <c r="M45" s="38"/>
      <c r="N45" s="38"/>
      <c r="S45" s="1"/>
    </row>
    <row r="46" spans="2:19" ht="30" x14ac:dyDescent="0.25">
      <c r="B46" s="41" t="s">
        <v>34</v>
      </c>
      <c r="C46" s="21">
        <f t="shared" si="6"/>
        <v>0</v>
      </c>
      <c r="D46" s="65">
        <f>(D42+D37)*5/25</f>
        <v>0</v>
      </c>
      <c r="E46" s="73" t="s">
        <v>66</v>
      </c>
      <c r="F46" s="39" t="s">
        <v>35</v>
      </c>
      <c r="G46" s="39"/>
      <c r="K46" s="39"/>
      <c r="L46" s="38"/>
      <c r="M46" s="38"/>
      <c r="N46" s="38"/>
      <c r="S46" s="1"/>
    </row>
    <row r="47" spans="2:19" x14ac:dyDescent="0.25">
      <c r="B47" s="41" t="s">
        <v>36</v>
      </c>
      <c r="C47" s="21">
        <f t="shared" si="6"/>
        <v>0</v>
      </c>
      <c r="D47" s="20">
        <f>D42/40</f>
        <v>0</v>
      </c>
      <c r="E47" s="73" t="s">
        <v>67</v>
      </c>
      <c r="F47" s="39" t="s">
        <v>37</v>
      </c>
      <c r="G47" s="39"/>
      <c r="K47" s="39"/>
      <c r="L47" s="38"/>
      <c r="M47" s="38"/>
      <c r="N47" s="38"/>
      <c r="S47" s="1"/>
    </row>
    <row r="48" spans="2:19" ht="30" x14ac:dyDescent="0.25">
      <c r="B48" s="41" t="s">
        <v>38</v>
      </c>
      <c r="C48" s="21">
        <f t="shared" si="6"/>
        <v>0</v>
      </c>
      <c r="D48" s="20">
        <f>D49+U31/2.5*1.15</f>
        <v>0</v>
      </c>
      <c r="E48" s="73" t="s">
        <v>68</v>
      </c>
      <c r="F48" s="39" t="s">
        <v>39</v>
      </c>
      <c r="G48" s="39"/>
      <c r="K48" s="39"/>
      <c r="L48" s="38"/>
      <c r="M48" s="38"/>
      <c r="N48" s="38"/>
      <c r="S48" s="1"/>
    </row>
    <row r="49" spans="2:19" ht="45" x14ac:dyDescent="0.25">
      <c r="B49" s="41" t="s">
        <v>40</v>
      </c>
      <c r="C49" s="21">
        <f t="shared" si="6"/>
        <v>0</v>
      </c>
      <c r="D49" s="20">
        <f>S31/2.5*1.15</f>
        <v>0</v>
      </c>
      <c r="E49" s="73" t="s">
        <v>68</v>
      </c>
      <c r="F49" s="39" t="s">
        <v>41</v>
      </c>
      <c r="G49" s="39"/>
      <c r="K49" s="39"/>
      <c r="L49" s="38"/>
      <c r="M49" s="38"/>
      <c r="N49" s="38"/>
      <c r="S49" s="1"/>
    </row>
    <row r="50" spans="2:19" ht="30" x14ac:dyDescent="0.25">
      <c r="B50" s="41" t="s">
        <v>42</v>
      </c>
      <c r="C50" s="21">
        <f t="shared" si="6"/>
        <v>0</v>
      </c>
      <c r="D50" s="65">
        <f>6*C43/20</f>
        <v>0</v>
      </c>
      <c r="E50" s="73" t="s">
        <v>66</v>
      </c>
      <c r="F50" s="39" t="s">
        <v>43</v>
      </c>
      <c r="G50" s="39"/>
      <c r="K50" s="39"/>
      <c r="L50" s="38"/>
      <c r="M50" s="38"/>
      <c r="N50" s="38"/>
      <c r="S50" s="1"/>
    </row>
    <row r="51" spans="2:19" ht="30" x14ac:dyDescent="0.25">
      <c r="B51" s="41" t="s">
        <v>44</v>
      </c>
      <c r="C51" s="21">
        <f t="shared" si="6"/>
        <v>0</v>
      </c>
      <c r="D51" s="20">
        <f>D45*4</f>
        <v>0</v>
      </c>
      <c r="E51" s="73" t="s">
        <v>69</v>
      </c>
      <c r="F51" s="39" t="s">
        <v>45</v>
      </c>
      <c r="G51" s="39"/>
      <c r="K51" s="39"/>
      <c r="L51" s="38"/>
      <c r="M51" s="38"/>
      <c r="N51" s="38"/>
      <c r="S51" s="1"/>
    </row>
    <row r="52" spans="2:19" ht="45" x14ac:dyDescent="0.25">
      <c r="B52" s="41" t="s">
        <v>46</v>
      </c>
      <c r="C52" s="21">
        <f>ROUNDUP(D52,0)</f>
        <v>0</v>
      </c>
      <c r="D52" s="20">
        <f>F31/60*1.2</f>
        <v>0</v>
      </c>
      <c r="E52" s="73" t="s">
        <v>65</v>
      </c>
      <c r="F52" s="39" t="s">
        <v>47</v>
      </c>
      <c r="G52" s="39"/>
      <c r="K52" s="39"/>
      <c r="L52" s="38"/>
      <c r="M52" s="38"/>
      <c r="N52" s="38"/>
      <c r="S52" s="1"/>
    </row>
    <row r="53" spans="2:19" x14ac:dyDescent="0.25">
      <c r="B53" s="41" t="s">
        <v>48</v>
      </c>
      <c r="C53" s="21">
        <f t="shared" ref="C53:C54" si="7">ROUNDUP(D53,0)</f>
        <v>0</v>
      </c>
      <c r="D53" s="65">
        <f>D52*3</f>
        <v>0</v>
      </c>
      <c r="E53" s="73" t="s">
        <v>65</v>
      </c>
      <c r="F53" s="39" t="s">
        <v>49</v>
      </c>
      <c r="G53" s="39"/>
      <c r="K53" s="39"/>
      <c r="L53" s="38"/>
      <c r="M53" s="38"/>
      <c r="N53" s="38"/>
      <c r="S53" s="1"/>
    </row>
    <row r="54" spans="2:19" ht="30.75" thickBot="1" x14ac:dyDescent="0.3">
      <c r="B54" s="42" t="s">
        <v>50</v>
      </c>
      <c r="C54" s="74">
        <f t="shared" si="7"/>
        <v>0</v>
      </c>
      <c r="D54" s="75">
        <f>D53</f>
        <v>0</v>
      </c>
      <c r="E54" s="76" t="s">
        <v>65</v>
      </c>
      <c r="F54" s="39" t="s">
        <v>51</v>
      </c>
      <c r="G54" s="39"/>
      <c r="S54" s="1"/>
    </row>
  </sheetData>
  <phoneticPr fontId="4" type="noConversion"/>
  <hyperlinks>
    <hyperlink ref="F38" r:id="rId1" xr:uid="{1D33E646-9126-482A-A951-1208AF1FA26B}"/>
    <hyperlink ref="F48" r:id="rId2" xr:uid="{7DA9C55A-E350-4EA5-8FF7-0F58842F9614}"/>
    <hyperlink ref="F49" r:id="rId3" xr:uid="{857ECA6E-C354-4F9F-B125-DD17C241EE71}"/>
    <hyperlink ref="F39" r:id="rId4" xr:uid="{5BB4957C-E375-471E-B85F-B32AFB15831B}"/>
    <hyperlink ref="F43" r:id="rId5" xr:uid="{4917F405-0B37-494E-B2C3-81A8B9113075}"/>
    <hyperlink ref="F37" r:id="rId6" xr:uid="{48202A32-C78C-4BA6-A104-610105DF3E31}"/>
    <hyperlink ref="F42" r:id="rId7" xr:uid="{60154188-56FC-4B50-BF21-6569896957BE}"/>
    <hyperlink ref="F40" r:id="rId8" xr:uid="{70978EA9-23C4-4E5A-980C-A995832BAD62}"/>
    <hyperlink ref="F41" r:id="rId9" xr:uid="{83CCECB8-1D29-4A9C-8095-202E91EB9101}"/>
    <hyperlink ref="F51" r:id="rId10" xr:uid="{B57B4B99-B7A2-45B2-A75B-7763D08B582A}"/>
    <hyperlink ref="F46" r:id="rId11" xr:uid="{46DD4557-23B9-45B8-ABDA-02EEC9454CB4}"/>
    <hyperlink ref="F36" r:id="rId12" xr:uid="{303772E0-53E5-4C77-87C4-8909A4E0A53D}"/>
    <hyperlink ref="F45" r:id="rId13" xr:uid="{1B180780-414C-4CB2-AE65-FE8DD1511A5F}"/>
    <hyperlink ref="F50" r:id="rId14" xr:uid="{C03570D5-CE32-4305-A99A-DA60577647D4}"/>
    <hyperlink ref="F44" r:id="rId15" xr:uid="{CCEAE603-5FAC-4DDE-8EFF-7F134ADDC448}"/>
    <hyperlink ref="F53" r:id="rId16" xr:uid="{20D441DF-D855-411F-A800-568C64FBF402}"/>
    <hyperlink ref="F52" r:id="rId17" xr:uid="{88676F4D-61EB-47A9-A845-6D7B5BFF240A}"/>
    <hyperlink ref="F54" r:id="rId18" xr:uid="{D814E726-3DD8-44FD-8FE2-1AB815A74170}"/>
    <hyperlink ref="F47" r:id="rId19" xr:uid="{46C0A8F7-AAE8-4B55-AEE4-6C6D1ABF1BC4}"/>
  </hyperlinks>
  <pageMargins left="0.7" right="0.7" top="0.75" bottom="0.75" header="0.3" footer="0.3"/>
  <pageSetup paperSize="9" scale="32" orientation="portrait" horizontalDpi="300" verticalDpi="300"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5836546DBE14C8EDAFB525DA01FCA" ma:contentTypeVersion="18" ma:contentTypeDescription="Create a new document." ma:contentTypeScope="" ma:versionID="a8dd8daffcc4bba8610a57f9caabbda9">
  <xsd:schema xmlns:xsd="http://www.w3.org/2001/XMLSchema" xmlns:xs="http://www.w3.org/2001/XMLSchema" xmlns:p="http://schemas.microsoft.com/office/2006/metadata/properties" xmlns:ns2="8b9939d8-21a6-4e19-a4c3-cd4aa14283a4" xmlns:ns3="b133f9fa-69e0-41f0-b71f-76e08fcc8e2c" targetNamespace="http://schemas.microsoft.com/office/2006/metadata/properties" ma:root="true" ma:fieldsID="dbc62b0c9a0d8fca7b2147093450836e" ns2:_="" ns3:_="">
    <xsd:import namespace="8b9939d8-21a6-4e19-a4c3-cd4aa14283a4"/>
    <xsd:import namespace="b133f9fa-69e0-41f0-b71f-76e08fcc8e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visit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39d8-21a6-4e19-a4c3-cd4aa1428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visited" ma:index="18" nillable="true" ma:displayName="visited" ma:format="Dropdown" ma:list="UserInfo" ma:SharePointGroup="0" ma:internalName="visit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74fca43-0c63-4f87-8e6a-dc6fcb0282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f9fa-69e0-41f0-b71f-76e08fcc8e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cc69664-3d6d-49d2-ada9-c8bee7e248dd}" ma:internalName="TaxCatchAll" ma:showField="CatchAllData" ma:web="b133f9fa-69e0-41f0-b71f-76e08fcc8e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33f9fa-69e0-41f0-b71f-76e08fcc8e2c" xsi:nil="true"/>
    <lcf76f155ced4ddcb4097134ff3c332f xmlns="8b9939d8-21a6-4e19-a4c3-cd4aa14283a4">
      <Terms xmlns="http://schemas.microsoft.com/office/infopath/2007/PartnerControls"/>
    </lcf76f155ced4ddcb4097134ff3c332f>
    <visited xmlns="8b9939d8-21a6-4e19-a4c3-cd4aa14283a4">
      <UserInfo>
        <DisplayName/>
        <AccountId xsi:nil="true"/>
        <AccountType/>
      </UserInfo>
    </visit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E12CD9-6669-4461-B95E-B66CC36CD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939d8-21a6-4e19-a4c3-cd4aa14283a4"/>
    <ds:schemaRef ds:uri="b133f9fa-69e0-41f0-b71f-76e08fcc8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2EAFD-B5B3-49F2-AFBF-E5F9EEB05787}">
  <ds:schemaRefs>
    <ds:schemaRef ds:uri="http://schemas.microsoft.com/office/2006/metadata/properties"/>
    <ds:schemaRef ds:uri="8b9939d8-21a6-4e19-a4c3-cd4aa14283a4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b133f9fa-69e0-41f0-b71f-76e08fcc8e2c"/>
  </ds:schemaRefs>
</ds:datastoreItem>
</file>

<file path=customXml/itemProps3.xml><?xml version="1.0" encoding="utf-8"?>
<ds:datastoreItem xmlns:ds="http://schemas.openxmlformats.org/officeDocument/2006/customXml" ds:itemID="{442AEB1C-E395-4C2E-845E-7D94716861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EWI CALCULATOR 2024</vt:lpstr>
      <vt:lpstr>'EWI CALCULATOR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Zaczek</dc:creator>
  <cp:keywords/>
  <dc:description/>
  <cp:lastModifiedBy>ionpu</cp:lastModifiedBy>
  <cp:revision/>
  <dcterms:created xsi:type="dcterms:W3CDTF">2023-06-15T08:27:51Z</dcterms:created>
  <dcterms:modified xsi:type="dcterms:W3CDTF">2024-01-31T10:54:18Z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0x01010068E5836546DBE14C8EDAFB525DA01FCA</vt:lpwstr>
  </property>
  <property fmtid="{D5CDD505-2E9C-101B-9397-08002B2CF9AE}" pid="3" name="MediaServiceImageTags">
    <vt:lpwstr/>
  </property>
</Properties>
</file>